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Michalok\E mail\"/>
    </mc:Choice>
  </mc:AlternateContent>
  <bookViews>
    <workbookView xWindow="0" yWindow="0" windowWidth="17970" windowHeight="7755"/>
  </bookViews>
  <sheets>
    <sheet name="Kryci_list 11966" sheetId="3" r:id="rId1"/>
    <sheet name="Rekap 11966" sheetId="4" r:id="rId2"/>
    <sheet name="SO 11966" sheetId="5" r:id="rId3"/>
  </sheets>
  <definedNames>
    <definedName name="_xlnm.Print_Titles" localSheetId="1">'Rekap 11966'!$9:$9</definedName>
    <definedName name="_xlnm.Print_Titles" localSheetId="2">'SO 11966'!$8:$8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  <c r="I30" i="3"/>
  <c r="J30" i="3" s="1"/>
  <c r="Z72" i="5"/>
  <c r="S69" i="5"/>
  <c r="F22" i="4" s="1"/>
  <c r="P69" i="5"/>
  <c r="E22" i="4" s="1"/>
  <c r="M69" i="5"/>
  <c r="C22" i="4" s="1"/>
  <c r="K68" i="5"/>
  <c r="J68" i="5"/>
  <c r="L68" i="5"/>
  <c r="I68" i="5"/>
  <c r="K67" i="5"/>
  <c r="J67" i="5"/>
  <c r="L67" i="5"/>
  <c r="L69" i="5" s="1"/>
  <c r="B22" i="4" s="1"/>
  <c r="I67" i="5"/>
  <c r="I69" i="5" s="1"/>
  <c r="D22" i="4" s="1"/>
  <c r="E21" i="4"/>
  <c r="S64" i="5"/>
  <c r="F21" i="4" s="1"/>
  <c r="P64" i="5"/>
  <c r="H64" i="5"/>
  <c r="M64" i="5"/>
  <c r="C21" i="4" s="1"/>
  <c r="K63" i="5"/>
  <c r="J63" i="5"/>
  <c r="L63" i="5"/>
  <c r="I63" i="5"/>
  <c r="K62" i="5"/>
  <c r="J62" i="5"/>
  <c r="L62" i="5"/>
  <c r="I62" i="5"/>
  <c r="K61" i="5"/>
  <c r="J61" i="5"/>
  <c r="L61" i="5"/>
  <c r="I61" i="5"/>
  <c r="K60" i="5"/>
  <c r="J60" i="5"/>
  <c r="L60" i="5"/>
  <c r="I60" i="5"/>
  <c r="K59" i="5"/>
  <c r="J59" i="5"/>
  <c r="L59" i="5"/>
  <c r="I59" i="5"/>
  <c r="K58" i="5"/>
  <c r="J58" i="5"/>
  <c r="L58" i="5"/>
  <c r="I58" i="5"/>
  <c r="K57" i="5"/>
  <c r="J57" i="5"/>
  <c r="L57" i="5"/>
  <c r="I57" i="5"/>
  <c r="K56" i="5"/>
  <c r="J56" i="5"/>
  <c r="L56" i="5"/>
  <c r="I56" i="5"/>
  <c r="K55" i="5"/>
  <c r="J55" i="5"/>
  <c r="L55" i="5"/>
  <c r="I55" i="5"/>
  <c r="K54" i="5"/>
  <c r="J54" i="5"/>
  <c r="L54" i="5"/>
  <c r="I54" i="5"/>
  <c r="K53" i="5"/>
  <c r="J53" i="5"/>
  <c r="L53" i="5"/>
  <c r="L64" i="5" s="1"/>
  <c r="B21" i="4" s="1"/>
  <c r="I53" i="5"/>
  <c r="I64" i="5" s="1"/>
  <c r="D21" i="4" s="1"/>
  <c r="E20" i="4"/>
  <c r="S50" i="5"/>
  <c r="F20" i="4" s="1"/>
  <c r="P50" i="5"/>
  <c r="H50" i="5"/>
  <c r="M50" i="5"/>
  <c r="C20" i="4" s="1"/>
  <c r="K49" i="5"/>
  <c r="J49" i="5"/>
  <c r="L49" i="5"/>
  <c r="I49" i="5"/>
  <c r="K48" i="5"/>
  <c r="J48" i="5"/>
  <c r="L48" i="5"/>
  <c r="L50" i="5" s="1"/>
  <c r="B20" i="4" s="1"/>
  <c r="I48" i="5"/>
  <c r="I50" i="5" s="1"/>
  <c r="D20" i="4" s="1"/>
  <c r="F19" i="4"/>
  <c r="S45" i="5"/>
  <c r="P45" i="5"/>
  <c r="E19" i="4" s="1"/>
  <c r="H45" i="5"/>
  <c r="M45" i="5"/>
  <c r="C19" i="4" s="1"/>
  <c r="K44" i="5"/>
  <c r="J44" i="5"/>
  <c r="L44" i="5"/>
  <c r="I44" i="5"/>
  <c r="K43" i="5"/>
  <c r="J43" i="5"/>
  <c r="L43" i="5"/>
  <c r="I43" i="5"/>
  <c r="K42" i="5"/>
  <c r="J42" i="5"/>
  <c r="L42" i="5"/>
  <c r="I42" i="5"/>
  <c r="K41" i="5"/>
  <c r="J41" i="5"/>
  <c r="L41" i="5"/>
  <c r="I41" i="5"/>
  <c r="K40" i="5"/>
  <c r="J40" i="5"/>
  <c r="L40" i="5"/>
  <c r="I40" i="5"/>
  <c r="K39" i="5"/>
  <c r="J39" i="5"/>
  <c r="L39" i="5"/>
  <c r="L45" i="5" s="1"/>
  <c r="B19" i="4" s="1"/>
  <c r="I39" i="5"/>
  <c r="I45" i="5" s="1"/>
  <c r="D19" i="4" s="1"/>
  <c r="E18" i="4"/>
  <c r="S36" i="5"/>
  <c r="S71" i="5" s="1"/>
  <c r="F23" i="4" s="1"/>
  <c r="P36" i="5"/>
  <c r="P71" i="5" s="1"/>
  <c r="E23" i="4" s="1"/>
  <c r="K35" i="5"/>
  <c r="J35" i="5"/>
  <c r="M35" i="5"/>
  <c r="I35" i="5"/>
  <c r="K34" i="5"/>
  <c r="J34" i="5"/>
  <c r="L34" i="5"/>
  <c r="I34" i="5"/>
  <c r="E14" i="4"/>
  <c r="S28" i="5"/>
  <c r="F14" i="4" s="1"/>
  <c r="P28" i="5"/>
  <c r="H28" i="5"/>
  <c r="M28" i="5"/>
  <c r="C14" i="4" s="1"/>
  <c r="K27" i="5"/>
  <c r="J27" i="5"/>
  <c r="L27" i="5"/>
  <c r="L28" i="5" s="1"/>
  <c r="B14" i="4" s="1"/>
  <c r="I27" i="5"/>
  <c r="I28" i="5" s="1"/>
  <c r="D14" i="4" s="1"/>
  <c r="S24" i="5"/>
  <c r="F13" i="4" s="1"/>
  <c r="P24" i="5"/>
  <c r="E13" i="4" s="1"/>
  <c r="H24" i="5"/>
  <c r="M24" i="5"/>
  <c r="C13" i="4" s="1"/>
  <c r="K23" i="5"/>
  <c r="J23" i="5"/>
  <c r="L23" i="5"/>
  <c r="L24" i="5" s="1"/>
  <c r="B13" i="4" s="1"/>
  <c r="I23" i="5"/>
  <c r="I24" i="5" s="1"/>
  <c r="D13" i="4" s="1"/>
  <c r="S20" i="5"/>
  <c r="F12" i="4" s="1"/>
  <c r="P20" i="5"/>
  <c r="E12" i="4" s="1"/>
  <c r="H20" i="5"/>
  <c r="M20" i="5"/>
  <c r="C12" i="4" s="1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L20" i="5" s="1"/>
  <c r="B12" i="4" s="1"/>
  <c r="I16" i="5"/>
  <c r="I20" i="5" s="1"/>
  <c r="D12" i="4" s="1"/>
  <c r="S13" i="5"/>
  <c r="S30" i="5" s="1"/>
  <c r="F15" i="4" s="1"/>
  <c r="H13" i="5"/>
  <c r="M13" i="5"/>
  <c r="M30" i="5" s="1"/>
  <c r="C15" i="4" s="1"/>
  <c r="K12" i="5"/>
  <c r="J12" i="5"/>
  <c r="P12" i="5"/>
  <c r="L12" i="5"/>
  <c r="I12" i="5"/>
  <c r="K11" i="5"/>
  <c r="K72" i="5" s="1"/>
  <c r="J11" i="5"/>
  <c r="P11" i="5"/>
  <c r="L11" i="5"/>
  <c r="I11" i="5"/>
  <c r="J20" i="3"/>
  <c r="I13" i="5" l="1"/>
  <c r="D11" i="4" s="1"/>
  <c r="P13" i="5"/>
  <c r="E11" i="4" s="1"/>
  <c r="F11" i="4"/>
  <c r="C11" i="4"/>
  <c r="I30" i="5"/>
  <c r="D15" i="4" s="1"/>
  <c r="F16" i="3" s="1"/>
  <c r="L36" i="5"/>
  <c r="B18" i="4" s="1"/>
  <c r="H36" i="5"/>
  <c r="S72" i="5"/>
  <c r="F25" i="4" s="1"/>
  <c r="L13" i="5"/>
  <c r="B11" i="4" s="1"/>
  <c r="H30" i="5"/>
  <c r="I36" i="5"/>
  <c r="D18" i="4" s="1"/>
  <c r="M36" i="5"/>
  <c r="C18" i="4" s="1"/>
  <c r="F18" i="4"/>
  <c r="E16" i="3"/>
  <c r="L30" i="5" l="1"/>
  <c r="B15" i="4" s="1"/>
  <c r="D16" i="3" s="1"/>
  <c r="M71" i="5"/>
  <c r="C23" i="4" s="1"/>
  <c r="E17" i="3" s="1"/>
  <c r="P30" i="5"/>
  <c r="E15" i="4" s="1"/>
  <c r="L71" i="5"/>
  <c r="B23" i="4" s="1"/>
  <c r="D17" i="3" s="1"/>
  <c r="I71" i="5"/>
  <c r="D23" i="4" s="1"/>
  <c r="F17" i="3" s="1"/>
  <c r="F23" i="3" s="1"/>
  <c r="F24" i="3" l="1"/>
  <c r="J22" i="3"/>
  <c r="F22" i="3"/>
  <c r="J24" i="3"/>
  <c r="P72" i="5"/>
  <c r="E25" i="4" s="1"/>
  <c r="F20" i="3"/>
  <c r="J23" i="3"/>
  <c r="I72" i="5"/>
  <c r="D25" i="4" s="1"/>
  <c r="M72" i="5"/>
  <c r="C25" i="4" s="1"/>
  <c r="L72" i="5"/>
  <c r="B25" i="4" s="1"/>
  <c r="H72" i="5"/>
  <c r="J26" i="3" l="1"/>
  <c r="J28" i="3"/>
  <c r="I29" i="3" s="1"/>
  <c r="J29" i="3" s="1"/>
  <c r="J31" i="3" s="1"/>
</calcChain>
</file>

<file path=xl/sharedStrings.xml><?xml version="1.0" encoding="utf-8"?>
<sst xmlns="http://schemas.openxmlformats.org/spreadsheetml/2006/main" count="257" uniqueCount="154">
  <si>
    <t>Stavba Prestavba strechy kult. domu a Obecného úradu s.č. 62</t>
  </si>
  <si>
    <t>ZRN</t>
  </si>
  <si>
    <t>VRN</t>
  </si>
  <si>
    <t>Časť: Strecha</t>
  </si>
  <si>
    <t>Krycí list rozpočtu</t>
  </si>
  <si>
    <t xml:space="preserve">Miesto:  </t>
  </si>
  <si>
    <t>Objekt Časť: Strecha</t>
  </si>
  <si>
    <t xml:space="preserve">Ks: </t>
  </si>
  <si>
    <t xml:space="preserve">Zákazka: </t>
  </si>
  <si>
    <t xml:space="preserve">Spracoval: </t>
  </si>
  <si>
    <t xml:space="preserve">Dňa </t>
  </si>
  <si>
    <t>06.07.2017</t>
  </si>
  <si>
    <t>Odberateľ: Obec Michalok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</si>
  <si>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</si>
  <si>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</si>
  <si>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</si>
  <si>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</si>
  <si>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</si>
  <si>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</si>
  <si>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</si>
  <si>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</si>
  <si>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</si>
  <si>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</si>
  <si>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</si>
  <si>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</si>
  <si>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</si>
  <si>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</si>
  <si>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</si>
  <si>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</si>
  <si>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</si>
  <si>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</si>
  <si>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</si>
  <si>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</si>
  <si>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</si>
  <si>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</si>
  <si>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</si>
  <si>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</si>
  <si>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</si>
  <si>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</si>
  <si>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</si>
  <si>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</si>
  <si>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</si>
  <si>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</si>
  <si>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</si>
  <si>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</si>
  <si>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</si>
  <si>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</si>
  <si>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</si>
  <si>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</si>
  <si>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</si>
  <si>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</si>
  <si>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</si>
  <si>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06.07.2017</t>
  </si>
  <si>
    <t>Prehľad rozpočtových nákladov</t>
  </si>
  <si>
    <t>Práce HSV</t>
  </si>
  <si>
    <t>ZVISLÉ KONŠTRUKCIE</t>
  </si>
  <si>
    <t>VODOROVNÉ KONŠTRUKCIE</t>
  </si>
  <si>
    <t>OSTATNÉ PRÁCE</t>
  </si>
  <si>
    <t>PRESUNY HMÔT</t>
  </si>
  <si>
    <t>Práce PSV</t>
  </si>
  <si>
    <t>IZOLÁCIE TEPELNÉ BEŽNÝCH STAVEB. KONŠTRUKCIÍ</t>
  </si>
  <si>
    <t>KONŠTRUKCIE TESÁRSKE</t>
  </si>
  <si>
    <t>DREVOSTAVBY</t>
  </si>
  <si>
    <t>KONŠTRUKCIE KLAMPIARSKE</t>
  </si>
  <si>
    <t>KRYTINY TVRDÉ</t>
  </si>
  <si>
    <t>Celkom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</si>
  <si>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</si>
  <si>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</si>
  <si>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</si>
  <si>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</si>
  <si>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</si>
  <si>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</si>
  <si>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</si>
  <si>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</si>
  <si>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</si>
  <si>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</si>
  <si>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11/A 1</t>
  </si>
  <si>
    <t xml:space="preserve"> 314291136</t>
  </si>
  <si>
    <t>Murivo komínov z tehál šamotových dľ. 300mm s III MC 10</t>
  </si>
  <si>
    <t>m3</t>
  </si>
  <si>
    <t xml:space="preserve"> 316381216</t>
  </si>
  <si>
    <t>Krycie dosky komín. a ventilácií z bet.C 16/20,s debnením,výstužou a poterom,s presahom,hr.do 100 mm</t>
  </si>
  <si>
    <t>m2</t>
  </si>
  <si>
    <t xml:space="preserve"> 417321414</t>
  </si>
  <si>
    <t xml:space="preserve">Betón stužujúcich pásov a vencov železový tr. C 20/25   </t>
  </si>
  <si>
    <t xml:space="preserve"> 417351115</t>
  </si>
  <si>
    <t xml:space="preserve">Debnenie bočníc stužujúcich pásov a vencov vrátane vzpier zhotovenie   </t>
  </si>
  <si>
    <t xml:space="preserve"> 417351116</t>
  </si>
  <si>
    <t xml:space="preserve">Debnenie bočníc stužujúcich pásov a vencov vrátane vzpier odstránenie   </t>
  </si>
  <si>
    <t xml:space="preserve"> 417361821</t>
  </si>
  <si>
    <t xml:space="preserve">Výstuž stužujúcich pásov a vencov z betonárskej ocele 10505   </t>
  </si>
  <si>
    <t>t</t>
  </si>
  <si>
    <t xml:space="preserve">  3/A 1</t>
  </si>
  <si>
    <t xml:space="preserve"> 941955002</t>
  </si>
  <si>
    <t xml:space="preserve">Lešenie ľahké pracovné pomocné s výškou lešeňovej podlahy nad 1,20 do 1,90 m   </t>
  </si>
  <si>
    <t xml:space="preserve"> 998011001</t>
  </si>
  <si>
    <t xml:space="preserve">Presun hmôt pre budovy  (801, 803, 812), zvislá konštr. z tehál, tvárnic, z kovu výšky do 6 m   </t>
  </si>
  <si>
    <t>R/RE</t>
  </si>
  <si>
    <t xml:space="preserve"> 762341201</t>
  </si>
  <si>
    <t xml:space="preserve">Montáž latovania jednoduchých striech pre sklon do 60°   </t>
  </si>
  <si>
    <t>m</t>
  </si>
  <si>
    <t>S/S80</t>
  </si>
  <si>
    <t xml:space="preserve"> 6051717900</t>
  </si>
  <si>
    <t xml:space="preserve">Lata do 25 cm2 mäkké rezivo   </t>
  </si>
  <si>
    <t>762/A 1</t>
  </si>
  <si>
    <t xml:space="preserve"> 762395000</t>
  </si>
  <si>
    <t xml:space="preserve">Spojovacie prostriedky pre viazané konštrukcie krovov, debnenie a laťovanie, nadstrešné konštr., spádové kliny - svorky, dosky, klince, pásová oceľ, vruty   </t>
  </si>
  <si>
    <t xml:space="preserve"> 762421314</t>
  </si>
  <si>
    <t xml:space="preserve">Obloženie stropov alebo strešných podhľadov z dosiek OSB skrutkovaných na pero a drážku   </t>
  </si>
  <si>
    <t xml:space="preserve"> 762495000</t>
  </si>
  <si>
    <t xml:space="preserve">Spojovacie prostriedky pre olištovanie škár, obloženie stropov, strešných podhľadov a stien - klince, závrtky   </t>
  </si>
  <si>
    <t xml:space="preserve"> 998762202</t>
  </si>
  <si>
    <t xml:space="preserve">Presun hmôt pre konštrukcie tesárske v objektoch výšky do 12 m   </t>
  </si>
  <si>
    <t>%</t>
  </si>
  <si>
    <t xml:space="preserve"> 763732112,1</t>
  </si>
  <si>
    <t xml:space="preserve">Montáž strešnej konštrukcie z väzníkov priehradových   </t>
  </si>
  <si>
    <t>ks</t>
  </si>
  <si>
    <t xml:space="preserve"> 6122201000</t>
  </si>
  <si>
    <t xml:space="preserve">Strešné drevené priehradové väzníky pre sedlové strechy   </t>
  </si>
  <si>
    <t>kpl</t>
  </si>
  <si>
    <t>763/A 2</t>
  </si>
  <si>
    <t xml:space="preserve"> 998763401</t>
  </si>
  <si>
    <t xml:space="preserve">Presun hmôt pre sádrokartónové konštrukcie v stavbách(objektoch )výšky do 7 m   </t>
  </si>
  <si>
    <t xml:space="preserve"> 764171107,1</t>
  </si>
  <si>
    <t xml:space="preserve">Krytina - poplastovaný plech vlnovitý sklon strechy do 30°   </t>
  </si>
  <si>
    <t>764/A 6</t>
  </si>
  <si>
    <t xml:space="preserve"> 764171254</t>
  </si>
  <si>
    <t xml:space="preserve">Krytina - hrebene z hrebenáčov s vetracím pásom, sklon strechy do 30°   </t>
  </si>
  <si>
    <t xml:space="preserve"> 764171260</t>
  </si>
  <si>
    <t xml:space="preserve">Krytina - čelo hrebenáča, sklon strechy do 30°   </t>
  </si>
  <si>
    <t xml:space="preserve"> 764171269</t>
  </si>
  <si>
    <t xml:space="preserve">Krytina - sneholap korunkový   </t>
  </si>
  <si>
    <t xml:space="preserve"> 764171860,1</t>
  </si>
  <si>
    <t xml:space="preserve">Krytina - tabuľový plech / lemovania/   </t>
  </si>
  <si>
    <t xml:space="preserve"> 764171916</t>
  </si>
  <si>
    <t xml:space="preserve">Krytina - vetracia mriežka šírky 5 cm   </t>
  </si>
  <si>
    <t xml:space="preserve"> 764171917</t>
  </si>
  <si>
    <t xml:space="preserve">Krytina  - vetracia mriežka šírky 8 cm   </t>
  </si>
  <si>
    <t xml:space="preserve"> 764751112</t>
  </si>
  <si>
    <t xml:space="preserve">Odpadová rúra kruhová D 100 mm   </t>
  </si>
  <si>
    <t xml:space="preserve"> 764751132</t>
  </si>
  <si>
    <t xml:space="preserve">Koleno odpadovej rúry D 100 mm   </t>
  </si>
  <si>
    <t xml:space="preserve"> 764761122</t>
  </si>
  <si>
    <t xml:space="preserve">Žľab pododkvapový polkruhový R 150 mm, vrátane čela, hákov, rohov, kútov   </t>
  </si>
  <si>
    <t xml:space="preserve"> 764761231</t>
  </si>
  <si>
    <t xml:space="preserve">Žľabový kotlík k polkruhovým žľabom D 125 mm   </t>
  </si>
  <si>
    <t>764/A 7</t>
  </si>
  <si>
    <t xml:space="preserve"> 998764201</t>
  </si>
  <si>
    <t xml:space="preserve">Presun hmôt pre konštrukcie klampiarske v objektoch výšky do 6 m   </t>
  </si>
  <si>
    <t>765/A 1</t>
  </si>
  <si>
    <t xml:space="preserve"> 765901141</t>
  </si>
  <si>
    <t xml:space="preserve">Strešná fólia  od 22° do 35°, na krokvy   </t>
  </si>
  <si>
    <t xml:space="preserve"> 998765201</t>
  </si>
  <si>
    <t xml:space="preserve">Presun hmôt pre tvrdé krytiny v objektoch výšky do 6 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</si>
</sst>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64" fontId="1" fillId="0" borderId="8" xfId="0" applyNumberFormat="1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164" fontId="1" fillId="0" borderId="27" xfId="0" applyNumberFormat="1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6" fillId="0" borderId="14" xfId="0" applyFont="1" applyFill="1" applyBorder="1"/>
    <xf numFmtId="0" fontId="5" fillId="0" borderId="9" xfId="0" applyFont="1" applyFill="1" applyBorder="1"/>
    <xf numFmtId="0" fontId="5" fillId="0" borderId="6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7" xfId="0" applyFont="1" applyFill="1" applyBorder="1"/>
    <xf numFmtId="0" fontId="4" fillId="0" borderId="6" xfId="0" applyFont="1" applyFill="1" applyBorder="1"/>
    <xf numFmtId="0" fontId="4" fillId="0" borderId="20" xfId="0" applyFont="1" applyFill="1" applyBorder="1"/>
    <xf numFmtId="0" fontId="4" fillId="0" borderId="15" xfId="0" applyFont="1" applyFill="1" applyBorder="1"/>
    <xf numFmtId="0" fontId="4" fillId="0" borderId="7" xfId="0" applyFont="1" applyFill="1" applyBorder="1"/>
    <xf numFmtId="0" fontId="4" fillId="0" borderId="26" xfId="0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27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4" fillId="0" borderId="32" xfId="0" applyFont="1" applyFill="1" applyBorder="1"/>
    <xf numFmtId="0" fontId="4" fillId="0" borderId="34" xfId="0" applyFont="1" applyFill="1" applyBorder="1"/>
    <xf numFmtId="0" fontId="4" fillId="0" borderId="8" xfId="0" applyFont="1" applyFill="1" applyBorder="1"/>
    <xf numFmtId="0" fontId="3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3" xfId="0" applyFont="1" applyFill="1" applyBorder="1"/>
    <xf numFmtId="0" fontId="4" fillId="0" borderId="31" xfId="0" applyFont="1" applyFill="1" applyBorder="1"/>
    <xf numFmtId="0" fontId="4" fillId="0" borderId="10" xfId="0" applyFont="1" applyFill="1" applyBorder="1"/>
    <xf numFmtId="0" fontId="4" fillId="0" borderId="37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/>
    <xf numFmtId="0" fontId="4" fillId="0" borderId="46" xfId="0" applyFont="1" applyFill="1" applyBorder="1"/>
    <xf numFmtId="0" fontId="4" fillId="0" borderId="47" xfId="0" applyFont="1" applyFill="1" applyBorder="1"/>
    <xf numFmtId="0" fontId="1" fillId="0" borderId="47" xfId="0" applyFont="1" applyFill="1" applyBorder="1"/>
    <xf numFmtId="0" fontId="4" fillId="0" borderId="48" xfId="0" applyFont="1" applyFill="1" applyBorder="1"/>
    <xf numFmtId="164" fontId="1" fillId="0" borderId="49" xfId="0" applyNumberFormat="1" applyFont="1" applyFill="1" applyBorder="1"/>
    <xf numFmtId="164" fontId="4" fillId="0" borderId="44" xfId="0" applyNumberFormat="1" applyFont="1" applyFill="1" applyBorder="1"/>
    <xf numFmtId="164" fontId="4" fillId="0" borderId="45" xfId="0" applyNumberFormat="1" applyFont="1" applyFill="1" applyBorder="1"/>
    <xf numFmtId="164" fontId="4" fillId="0" borderId="46" xfId="0" applyNumberFormat="1" applyFont="1" applyFill="1" applyBorder="1"/>
    <xf numFmtId="164" fontId="4" fillId="0" borderId="47" xfId="0" applyNumberFormat="1" applyFont="1" applyFill="1" applyBorder="1"/>
    <xf numFmtId="164" fontId="1" fillId="0" borderId="48" xfId="0" applyNumberFormat="1" applyFont="1" applyFill="1" applyBorder="1"/>
    <xf numFmtId="164" fontId="4" fillId="0" borderId="0" xfId="0" applyNumberFormat="1" applyFont="1" applyFill="1" applyBorder="1"/>
    <xf numFmtId="164" fontId="4" fillId="0" borderId="50" xfId="0" applyNumberFormat="1" applyFont="1" applyFill="1" applyBorder="1"/>
    <xf numFmtId="0" fontId="1" fillId="0" borderId="51" xfId="0" applyFont="1" applyFill="1" applyBorder="1"/>
    <xf numFmtId="0" fontId="1" fillId="0" borderId="52" xfId="0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164" fontId="1" fillId="0" borderId="21" xfId="0" applyNumberFormat="1" applyFont="1" applyFill="1" applyBorder="1"/>
    <xf numFmtId="164" fontId="1" fillId="0" borderId="50" xfId="0" applyNumberFormat="1" applyFont="1" applyFill="1" applyBorder="1"/>
    <xf numFmtId="164" fontId="4" fillId="0" borderId="56" xfId="0" applyNumberFormat="1" applyFont="1" applyFill="1" applyBorder="1"/>
    <xf numFmtId="164" fontId="1" fillId="0" borderId="56" xfId="0" applyNumberFormat="1" applyFont="1" applyFill="1" applyBorder="1"/>
    <xf numFmtId="0" fontId="3" fillId="0" borderId="58" xfId="0" applyFont="1" applyFill="1" applyBorder="1" applyAlignment="1">
      <alignment horizontal="center"/>
    </xf>
    <xf numFmtId="0" fontId="4" fillId="0" borderId="59" xfId="0" applyFont="1" applyFill="1" applyBorder="1"/>
    <xf numFmtId="0" fontId="4" fillId="0" borderId="60" xfId="0" applyFont="1" applyFill="1" applyBorder="1"/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/>
    <xf numFmtId="164" fontId="4" fillId="0" borderId="62" xfId="0" applyNumberFormat="1" applyFont="1" applyFill="1" applyBorder="1"/>
    <xf numFmtId="164" fontId="4" fillId="0" borderId="63" xfId="0" applyNumberFormat="1" applyFont="1" applyFill="1" applyBorder="1"/>
    <xf numFmtId="164" fontId="1" fillId="0" borderId="65" xfId="0" applyNumberFormat="1" applyFont="1" applyFill="1" applyBorder="1"/>
    <xf numFmtId="164" fontId="3" fillId="0" borderId="66" xfId="0" applyNumberFormat="1" applyFont="1" applyFill="1" applyBorder="1"/>
    <xf numFmtId="164" fontId="1" fillId="0" borderId="67" xfId="0" applyNumberFormat="1" applyFont="1" applyFill="1" applyBorder="1"/>
    <xf numFmtId="0" fontId="1" fillId="0" borderId="13" xfId="0" applyFont="1" applyFill="1" applyBorder="1"/>
    <xf numFmtId="0" fontId="1" fillId="0" borderId="68" xfId="0" applyFont="1" applyFill="1" applyBorder="1"/>
    <xf numFmtId="0" fontId="1" fillId="0" borderId="69" xfId="0" applyFont="1" applyFill="1" applyBorder="1"/>
    <xf numFmtId="0" fontId="4" fillId="0" borderId="9" xfId="0" applyFont="1" applyFill="1" applyBorder="1"/>
    <xf numFmtId="0" fontId="4" fillId="0" borderId="70" xfId="0" applyFont="1" applyFill="1" applyBorder="1"/>
    <xf numFmtId="164" fontId="4" fillId="0" borderId="71" xfId="0" applyNumberFormat="1" applyFont="1" applyFill="1" applyBorder="1"/>
    <xf numFmtId="164" fontId="3" fillId="0" borderId="72" xfId="0" applyNumberFormat="1" applyFont="1" applyFill="1" applyBorder="1"/>
    <xf numFmtId="164" fontId="3" fillId="0" borderId="73" xfId="0" applyNumberFormat="1" applyFont="1" applyFill="1" applyBorder="1"/>
    <xf numFmtId="0" fontId="3" fillId="0" borderId="7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4" fillId="0" borderId="71" xfId="0" applyFont="1" applyFill="1" applyBorder="1"/>
    <xf numFmtId="0" fontId="4" fillId="0" borderId="0" xfId="0" applyFont="1" applyFill="1" applyBorder="1"/>
    <xf numFmtId="0" fontId="4" fillId="0" borderId="50" xfId="0" applyFont="1" applyFill="1" applyBorder="1"/>
    <xf numFmtId="0" fontId="1" fillId="0" borderId="0" xfId="0" applyFont="1" applyFill="1" applyBorder="1"/>
    <xf numFmtId="164" fontId="5" fillId="0" borderId="64" xfId="0" applyNumberFormat="1" applyFont="1" applyFill="1" applyBorder="1"/>
    <xf numFmtId="164" fontId="5" fillId="0" borderId="75" xfId="0" applyNumberFormat="1" applyFont="1" applyFill="1" applyBorder="1"/>
    <xf numFmtId="164" fontId="5" fillId="0" borderId="76" xfId="0" applyNumberFormat="1" applyFont="1" applyFill="1" applyBorder="1"/>
    <xf numFmtId="164" fontId="1" fillId="0" borderId="75" xfId="0" applyNumberFormat="1" applyFont="1" applyFill="1" applyBorder="1"/>
    <xf numFmtId="0" fontId="1" fillId="0" borderId="77" xfId="0" applyFont="1" applyFill="1" applyBorder="1"/>
    <xf numFmtId="164" fontId="4" fillId="0" borderId="78" xfId="0" applyNumberFormat="1" applyFont="1" applyFill="1" applyBorder="1"/>
    <xf numFmtId="0" fontId="1" fillId="0" borderId="79" xfId="0" applyFont="1" applyFill="1" applyBorder="1"/>
    <xf numFmtId="0" fontId="1" fillId="0" borderId="50" xfId="0" applyFont="1" applyFill="1" applyBorder="1"/>
    <xf numFmtId="164" fontId="4" fillId="0" borderId="75" xfId="0" applyNumberFormat="1" applyFont="1" applyFill="1" applyBorder="1"/>
    <xf numFmtId="164" fontId="4" fillId="0" borderId="76" xfId="0" applyNumberFormat="1" applyFont="1" applyFill="1" applyBorder="1"/>
    <xf numFmtId="164" fontId="1" fillId="0" borderId="76" xfId="0" applyNumberFormat="1" applyFont="1" applyFill="1" applyBorder="1"/>
    <xf numFmtId="0" fontId="1" fillId="0" borderId="56" xfId="0" applyFont="1" applyFill="1" applyBorder="1"/>
    <xf numFmtId="0" fontId="4" fillId="0" borderId="56" xfId="0" applyFont="1" applyFill="1" applyBorder="1"/>
    <xf numFmtId="0" fontId="1" fillId="0" borderId="80" xfId="0" applyFont="1" applyFill="1" applyBorder="1"/>
    <xf numFmtId="164" fontId="1" fillId="0" borderId="81" xfId="0" applyNumberFormat="1" applyFont="1" applyFill="1" applyBorder="1"/>
    <xf numFmtId="164" fontId="7" fillId="0" borderId="82" xfId="0" applyNumberFormat="1" applyFont="1" applyFill="1" applyBorder="1"/>
    <xf numFmtId="0" fontId="1" fillId="0" borderId="84" xfId="0" applyFont="1" applyFill="1" applyBorder="1"/>
    <xf numFmtId="0" fontId="1" fillId="0" borderId="85" xfId="0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55" xfId="0" applyFont="1" applyFill="1" applyBorder="1"/>
    <xf numFmtId="0" fontId="1" fillId="0" borderId="57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83" xfId="0" applyFont="1" applyFill="1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3" fillId="2" borderId="3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4" fillId="0" borderId="89" xfId="0" applyFont="1" applyBorder="1"/>
    <xf numFmtId="164" fontId="4" fillId="0" borderId="89" xfId="0" applyNumberFormat="1" applyFont="1" applyBorder="1"/>
    <xf numFmtId="165" fontId="4" fillId="0" borderId="89" xfId="0" applyNumberFormat="1" applyFont="1" applyBorder="1"/>
    <xf numFmtId="0" fontId="8" fillId="0" borderId="0" xfId="0" applyFont="1"/>
    <xf numFmtId="0" fontId="3" fillId="0" borderId="89" xfId="0" applyFont="1" applyBorder="1"/>
    <xf numFmtId="164" fontId="3" fillId="0" borderId="89" xfId="0" applyNumberFormat="1" applyFont="1" applyBorder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9" fillId="2" borderId="0" xfId="0" applyFont="1" applyFill="1"/>
    <xf numFmtId="0" fontId="9" fillId="0" borderId="0" xfId="0" applyFont="1"/>
    <xf numFmtId="166" fontId="1" fillId="0" borderId="0" xfId="0" applyNumberFormat="1" applyFont="1"/>
    <xf numFmtId="0" fontId="3" fillId="2" borderId="89" xfId="0" applyFont="1" applyFill="1" applyBorder="1"/>
    <xf numFmtId="49" fontId="4" fillId="0" borderId="89" xfId="0" applyNumberFormat="1" applyFont="1" applyBorder="1"/>
    <xf numFmtId="166" fontId="4" fillId="0" borderId="89" xfId="0" applyNumberFormat="1" applyFont="1" applyBorder="1"/>
    <xf numFmtId="166" fontId="4" fillId="0" borderId="0" xfId="0" applyNumberFormat="1" applyFont="1"/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66" fontId="0" fillId="0" borderId="0" xfId="0" applyNumberFormat="1"/>
    <xf numFmtId="166" fontId="3" fillId="0" borderId="0" xfId="0" applyNumberFormat="1" applyFont="1"/>
    <xf numFmtId="165" fontId="4" fillId="0" borderId="0" xfId="0" applyNumberFormat="1" applyFont="1" applyAlignment="1">
      <alignment wrapText="1"/>
    </xf>
    <xf numFmtId="0" fontId="10" fillId="0" borderId="89" xfId="0" applyFont="1" applyBorder="1"/>
    <xf numFmtId="166" fontId="10" fillId="0" borderId="89" xfId="0" applyNumberFormat="1" applyFont="1" applyBorder="1"/>
    <xf numFmtId="164" fontId="10" fillId="0" borderId="89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6"/>
      <c r="C1" s="6"/>
      <c r="D1" s="6"/>
      <c r="E1" s="6"/>
      <c r="F1" s="7" t="s">
        <v>4</v>
      </c>
      <c r="G1" s="6"/>
      <c r="H1" s="6"/>
      <c r="I1" s="6"/>
      <c r="J1" s="6"/>
      <c r="W1">
        <v>30.126000000000001</v>
      </c>
    </row>
    <row r="2" spans="1:23" ht="18" customHeight="1" thickTop="1" x14ac:dyDescent="0.25">
      <c r="A2" s="5"/>
      <c r="B2" s="30" t="s">
        <v>0</v>
      </c>
      <c r="C2" s="31"/>
      <c r="D2" s="32"/>
      <c r="E2" s="32"/>
      <c r="F2" s="32"/>
      <c r="G2" s="36" t="s">
        <v>5</v>
      </c>
      <c r="H2" s="10"/>
      <c r="I2" s="21"/>
      <c r="J2" s="25"/>
    </row>
    <row r="3" spans="1:23" ht="18" customHeight="1" x14ac:dyDescent="0.25">
      <c r="A3" s="5"/>
      <c r="B3" s="33" t="s">
        <v>6</v>
      </c>
      <c r="C3" s="34"/>
      <c r="D3" s="35"/>
      <c r="E3" s="35"/>
      <c r="F3" s="35"/>
      <c r="G3" s="11"/>
      <c r="H3" s="11"/>
      <c r="I3" s="22"/>
      <c r="J3" s="26"/>
    </row>
    <row r="4" spans="1:23" ht="18" customHeight="1" x14ac:dyDescent="0.25">
      <c r="A4" s="5"/>
      <c r="B4" s="17"/>
      <c r="C4" s="14"/>
      <c r="D4" s="11"/>
      <c r="E4" s="11"/>
      <c r="F4" s="11"/>
      <c r="G4" s="11"/>
      <c r="H4" s="11"/>
      <c r="I4" s="37" t="s">
        <v>7</v>
      </c>
      <c r="J4" s="26"/>
    </row>
    <row r="5" spans="1:23" ht="18" customHeight="1" thickBot="1" x14ac:dyDescent="0.3">
      <c r="A5" s="5"/>
      <c r="B5" s="38" t="s">
        <v>8</v>
      </c>
      <c r="C5" s="14"/>
      <c r="D5" s="11"/>
      <c r="E5" s="11"/>
      <c r="F5" s="39" t="s">
        <v>9</v>
      </c>
      <c r="G5" s="11"/>
      <c r="H5" s="11"/>
      <c r="I5" s="37" t="s">
        <v>10</v>
      </c>
      <c r="J5" s="40" t="s">
        <v>11</v>
      </c>
    </row>
    <row r="6" spans="1:23" ht="18" customHeight="1" thickTop="1" x14ac:dyDescent="0.25">
      <c r="A6" s="5"/>
      <c r="B6" s="49" t="s">
        <v>12</v>
      </c>
      <c r="C6" s="45"/>
      <c r="D6" s="46"/>
      <c r="E6" s="46"/>
      <c r="F6" s="46"/>
      <c r="G6" s="50" t="s">
        <v>13</v>
      </c>
      <c r="H6" s="46"/>
      <c r="I6" s="47"/>
      <c r="J6" s="48"/>
    </row>
    <row r="7" spans="1:23" ht="18" customHeight="1" x14ac:dyDescent="0.25">
      <c r="A7" s="5"/>
      <c r="B7" s="41"/>
      <c r="C7" s="42"/>
      <c r="D7" s="12"/>
      <c r="E7" s="12"/>
      <c r="F7" s="12"/>
      <c r="G7" s="51" t="s">
        <v>14</v>
      </c>
      <c r="H7" s="12"/>
      <c r="I7" s="23"/>
      <c r="J7" s="43"/>
    </row>
    <row r="8" spans="1:23" ht="18" customHeight="1" x14ac:dyDescent="0.25">
      <c r="A8" s="5"/>
      <c r="B8" s="38" t="s">
        <v>15</v>
      </c>
      <c r="C8" s="14"/>
      <c r="D8" s="11"/>
      <c r="E8" s="11"/>
      <c r="F8" s="11"/>
      <c r="G8" s="39" t="s">
        <v>13</v>
      </c>
      <c r="H8" s="11"/>
      <c r="I8" s="22"/>
      <c r="J8" s="26"/>
    </row>
    <row r="9" spans="1:23" ht="18" customHeight="1" x14ac:dyDescent="0.25">
      <c r="A9" s="5"/>
      <c r="B9" s="17"/>
      <c r="C9" s="14"/>
      <c r="D9" s="11"/>
      <c r="E9" s="11"/>
      <c r="F9" s="11"/>
      <c r="G9" s="39" t="s">
        <v>14</v>
      </c>
      <c r="H9" s="11"/>
      <c r="I9" s="22"/>
      <c r="J9" s="26"/>
    </row>
    <row r="10" spans="1:23" ht="18" customHeight="1" x14ac:dyDescent="0.25">
      <c r="A10" s="5"/>
      <c r="B10" s="38" t="s">
        <v>16</v>
      </c>
      <c r="C10" s="14"/>
      <c r="D10" s="11"/>
      <c r="E10" s="11"/>
      <c r="F10" s="11"/>
      <c r="G10" s="39" t="s">
        <v>13</v>
      </c>
      <c r="H10" s="11"/>
      <c r="I10" s="22"/>
      <c r="J10" s="26"/>
    </row>
    <row r="11" spans="1:23" ht="18" customHeight="1" thickBot="1" x14ac:dyDescent="0.3">
      <c r="A11" s="5"/>
      <c r="B11" s="17"/>
      <c r="C11" s="14"/>
      <c r="D11" s="11"/>
      <c r="E11" s="11"/>
      <c r="F11" s="11"/>
      <c r="G11" s="39" t="s">
        <v>14</v>
      </c>
      <c r="H11" s="11"/>
      <c r="I11" s="22"/>
      <c r="J11" s="26"/>
    </row>
    <row r="12" spans="1:23" ht="18" customHeight="1" thickTop="1" x14ac:dyDescent="0.25">
      <c r="A12" s="5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5"/>
      <c r="B13" s="41"/>
      <c r="C13" s="42"/>
      <c r="D13" s="12"/>
      <c r="E13" s="12"/>
      <c r="F13" s="12"/>
      <c r="G13" s="12"/>
      <c r="H13" s="12"/>
      <c r="I13" s="23"/>
      <c r="J13" s="43"/>
    </row>
    <row r="14" spans="1:23" ht="18" customHeight="1" thickBot="1" x14ac:dyDescent="0.3">
      <c r="A14" s="5"/>
      <c r="B14" s="17"/>
      <c r="C14" s="14"/>
      <c r="D14" s="11"/>
      <c r="E14" s="11"/>
      <c r="F14" s="11"/>
      <c r="G14" s="11"/>
      <c r="H14" s="11"/>
      <c r="I14" s="22"/>
      <c r="J14" s="26"/>
    </row>
    <row r="15" spans="1:23" ht="18" customHeight="1" thickTop="1" x14ac:dyDescent="0.25">
      <c r="A15" s="5"/>
      <c r="B15" s="83" t="s">
        <v>17</v>
      </c>
      <c r="C15" s="84" t="s">
        <v>1</v>
      </c>
      <c r="D15" s="84" t="s">
        <v>43</v>
      </c>
      <c r="E15" s="85" t="s">
        <v>44</v>
      </c>
      <c r="F15" s="97" t="s">
        <v>45</v>
      </c>
      <c r="G15" s="52" t="s">
        <v>22</v>
      </c>
      <c r="H15" s="55" t="s">
        <v>23</v>
      </c>
      <c r="I15" s="21"/>
      <c r="J15" s="48"/>
    </row>
    <row r="16" spans="1:23" ht="18" customHeight="1" x14ac:dyDescent="0.25">
      <c r="A16" s="5"/>
      <c r="B16" s="86">
        <v>1</v>
      </c>
      <c r="C16" s="87" t="s">
        <v>18</v>
      </c>
      <c r="D16" s="88">
        <f>'Rekap 11966'!B15</f>
        <v>0</v>
      </c>
      <c r="E16" s="89">
        <f>'Rekap 11966'!C15</f>
        <v>0</v>
      </c>
      <c r="F16" s="98">
        <f>'Rekap 11966'!D15</f>
        <v>0</v>
      </c>
      <c r="G16" s="53">
        <v>6</v>
      </c>
      <c r="H16" s="107" t="s">
        <v>24</v>
      </c>
      <c r="I16" s="121"/>
      <c r="J16" s="118">
        <v>0</v>
      </c>
    </row>
    <row r="17" spans="1:26" ht="18" customHeight="1" x14ac:dyDescent="0.25">
      <c r="A17" s="5"/>
      <c r="B17" s="60">
        <v>2</v>
      </c>
      <c r="C17" s="63" t="s">
        <v>19</v>
      </c>
      <c r="D17" s="70">
        <f>'Rekap 11966'!B23</f>
        <v>0</v>
      </c>
      <c r="E17" s="68">
        <f>'Rekap 11966'!C23</f>
        <v>0</v>
      </c>
      <c r="F17" s="73">
        <f>'Rekap 11966'!D23</f>
        <v>0</v>
      </c>
      <c r="G17" s="54">
        <v>7</v>
      </c>
      <c r="H17" s="108" t="s">
        <v>25</v>
      </c>
      <c r="I17" s="121"/>
      <c r="J17" s="119">
        <f>'SO 11966'!Z72</f>
        <v>0</v>
      </c>
    </row>
    <row r="18" spans="1:26" ht="18" customHeight="1" x14ac:dyDescent="0.25">
      <c r="A18" s="5"/>
      <c r="B18" s="61">
        <v>3</v>
      </c>
      <c r="C18" s="64" t="s">
        <v>20</v>
      </c>
      <c r="D18" s="71"/>
      <c r="E18" s="69"/>
      <c r="F18" s="74"/>
      <c r="G18" s="54">
        <v>8</v>
      </c>
      <c r="H18" s="108" t="s">
        <v>26</v>
      </c>
      <c r="I18" s="121"/>
      <c r="J18" s="119">
        <v>0</v>
      </c>
    </row>
    <row r="19" spans="1:26" ht="18" customHeight="1" x14ac:dyDescent="0.25">
      <c r="A19" s="5"/>
      <c r="B19" s="61">
        <v>4</v>
      </c>
      <c r="C19" s="65"/>
      <c r="D19" s="71"/>
      <c r="E19" s="69"/>
      <c r="F19" s="74"/>
      <c r="G19" s="54">
        <v>9</v>
      </c>
      <c r="H19" s="117"/>
      <c r="I19" s="121"/>
      <c r="J19" s="120"/>
    </row>
    <row r="20" spans="1:26" ht="18" customHeight="1" thickBot="1" x14ac:dyDescent="0.3">
      <c r="A20" s="5"/>
      <c r="B20" s="61">
        <v>5</v>
      </c>
      <c r="C20" s="66" t="s">
        <v>21</v>
      </c>
      <c r="D20" s="72"/>
      <c r="E20" s="92"/>
      <c r="F20" s="99">
        <f>SUM(F16:F19)</f>
        <v>0</v>
      </c>
      <c r="G20" s="54">
        <v>10</v>
      </c>
      <c r="H20" s="108" t="s">
        <v>21</v>
      </c>
      <c r="I20" s="123"/>
      <c r="J20" s="91">
        <f>SUM(J16:J19)</f>
        <v>0</v>
      </c>
    </row>
    <row r="21" spans="1:26" ht="18" customHeight="1" thickTop="1" x14ac:dyDescent="0.25">
      <c r="A21" s="5"/>
      <c r="B21" s="58" t="s">
        <v>33</v>
      </c>
      <c r="C21" s="62" t="s">
        <v>2</v>
      </c>
      <c r="D21" s="67"/>
      <c r="E21" s="13"/>
      <c r="F21" s="90"/>
      <c r="G21" s="58" t="s">
        <v>39</v>
      </c>
      <c r="H21" s="55" t="s">
        <v>2</v>
      </c>
      <c r="I21" s="23"/>
      <c r="J21" s="124"/>
    </row>
    <row r="22" spans="1:26" ht="18" customHeight="1" x14ac:dyDescent="0.25">
      <c r="A22" s="5"/>
      <c r="B22" s="53">
        <v>11</v>
      </c>
      <c r="C22" s="56" t="s">
        <v>34</v>
      </c>
      <c r="D22" s="79"/>
      <c r="E22" s="81" t="s">
        <v>37</v>
      </c>
      <c r="F22" s="73">
        <f>((F16*U22*0)+(F17*V22*0)+(F18*W22*0))/100</f>
        <v>0</v>
      </c>
      <c r="G22" s="53">
        <v>16</v>
      </c>
      <c r="H22" s="107" t="s">
        <v>40</v>
      </c>
      <c r="I22" s="122" t="s">
        <v>37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5"/>
      <c r="B23" s="54">
        <v>12</v>
      </c>
      <c r="C23" s="57" t="s">
        <v>35</v>
      </c>
      <c r="D23" s="59"/>
      <c r="E23" s="81" t="s">
        <v>38</v>
      </c>
      <c r="F23" s="74">
        <f>((F16*U23*0)+(F17*V23*0)+(F18*W23*0))/100</f>
        <v>0</v>
      </c>
      <c r="G23" s="54">
        <v>17</v>
      </c>
      <c r="H23" s="108" t="s">
        <v>41</v>
      </c>
      <c r="I23" s="122" t="s">
        <v>37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5"/>
      <c r="B24" s="54">
        <v>13</v>
      </c>
      <c r="C24" s="57" t="s">
        <v>36</v>
      </c>
      <c r="D24" s="59"/>
      <c r="E24" s="81" t="s">
        <v>37</v>
      </c>
      <c r="F24" s="74">
        <f>((F16*U24*0)+(F17*V24*0)+(F18*W24*0))/100</f>
        <v>0</v>
      </c>
      <c r="G24" s="54">
        <v>18</v>
      </c>
      <c r="H24" s="108" t="s">
        <v>42</v>
      </c>
      <c r="I24" s="122" t="s">
        <v>38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5"/>
      <c r="B25" s="54">
        <v>14</v>
      </c>
      <c r="C25" s="14"/>
      <c r="D25" s="59"/>
      <c r="E25" s="82"/>
      <c r="F25" s="80"/>
      <c r="G25" s="54">
        <v>19</v>
      </c>
      <c r="H25" s="117"/>
      <c r="I25" s="121"/>
      <c r="J25" s="120"/>
    </row>
    <row r="26" spans="1:26" ht="18" customHeight="1" thickBot="1" x14ac:dyDescent="0.3">
      <c r="A26" s="5"/>
      <c r="B26" s="54">
        <v>15</v>
      </c>
      <c r="C26" s="57"/>
      <c r="D26" s="59"/>
      <c r="E26" s="59"/>
      <c r="F26" s="100"/>
      <c r="G26" s="54">
        <v>20</v>
      </c>
      <c r="H26" s="108" t="s">
        <v>21</v>
      </c>
      <c r="I26" s="123"/>
      <c r="J26" s="91">
        <f>SUM(J22:J25)+SUM(F22:F25)</f>
        <v>0</v>
      </c>
    </row>
    <row r="27" spans="1:26" ht="18" customHeight="1" thickTop="1" x14ac:dyDescent="0.25">
      <c r="A27" s="5"/>
      <c r="B27" s="93"/>
      <c r="C27" s="135" t="s">
        <v>48</v>
      </c>
      <c r="D27" s="128"/>
      <c r="E27" s="94"/>
      <c r="F27" s="24"/>
      <c r="G27" s="101" t="s">
        <v>27</v>
      </c>
      <c r="H27" s="96" t="s">
        <v>28</v>
      </c>
      <c r="I27" s="23"/>
      <c r="J27" s="27"/>
    </row>
    <row r="28" spans="1:26" ht="18" customHeight="1" x14ac:dyDescent="0.25">
      <c r="A28" s="5"/>
      <c r="B28" s="20"/>
      <c r="C28" s="126"/>
      <c r="D28" s="129"/>
      <c r="E28" s="16"/>
      <c r="F28" s="5"/>
      <c r="G28" s="102">
        <v>21</v>
      </c>
      <c r="H28" s="106" t="s">
        <v>29</v>
      </c>
      <c r="I28" s="114"/>
      <c r="J28" s="110">
        <f>F20+J20+F26+J26</f>
        <v>0</v>
      </c>
    </row>
    <row r="29" spans="1:26" ht="18" customHeight="1" x14ac:dyDescent="0.25">
      <c r="A29" s="5"/>
      <c r="B29" s="75"/>
      <c r="C29" s="127"/>
      <c r="D29" s="130"/>
      <c r="E29" s="16"/>
      <c r="F29" s="5"/>
      <c r="G29" s="53">
        <v>22</v>
      </c>
      <c r="H29" s="107" t="s">
        <v>30</v>
      </c>
      <c r="I29" s="115">
        <f>J28-SUM('SO 11966'!K9:'SO 11966'!K71)</f>
        <v>0</v>
      </c>
      <c r="J29" s="111">
        <f>ROUND(((ROUND(I29,2)*20)*1/100),2)</f>
        <v>0</v>
      </c>
    </row>
    <row r="30" spans="1:26" ht="18" customHeight="1" x14ac:dyDescent="0.25">
      <c r="A30" s="5"/>
      <c r="B30" s="17"/>
      <c r="C30" s="117"/>
      <c r="D30" s="121"/>
      <c r="E30" s="16"/>
      <c r="F30" s="5"/>
      <c r="G30" s="54">
        <v>23</v>
      </c>
      <c r="H30" s="108" t="s">
        <v>31</v>
      </c>
      <c r="I30" s="81">
        <f>SUM('SO 11966'!K9:'SO 11966'!K71)</f>
        <v>0</v>
      </c>
      <c r="J30" s="112">
        <f>ROUND(((ROUND(I30,2)*0)/100),2)</f>
        <v>0</v>
      </c>
    </row>
    <row r="31" spans="1:26" ht="18" customHeight="1" x14ac:dyDescent="0.25">
      <c r="A31" s="5"/>
      <c r="B31" s="18"/>
      <c r="C31" s="131"/>
      <c r="D31" s="132"/>
      <c r="E31" s="16"/>
      <c r="F31" s="5"/>
      <c r="G31" s="102">
        <v>24</v>
      </c>
      <c r="H31" s="106" t="s">
        <v>21</v>
      </c>
      <c r="I31" s="105"/>
      <c r="J31" s="125">
        <f>SUM(J28:J30)</f>
        <v>0</v>
      </c>
    </row>
    <row r="32" spans="1:26" ht="18" customHeight="1" thickBot="1" x14ac:dyDescent="0.3">
      <c r="A32" s="5"/>
      <c r="B32" s="41"/>
      <c r="C32" s="109"/>
      <c r="D32" s="116"/>
      <c r="E32" s="76"/>
      <c r="F32" s="77"/>
      <c r="G32" s="53" t="s">
        <v>32</v>
      </c>
      <c r="H32" s="109"/>
      <c r="I32" s="116"/>
      <c r="J32" s="113"/>
    </row>
    <row r="33" spans="1:10" ht="18" customHeight="1" thickTop="1" x14ac:dyDescent="0.25">
      <c r="A33" s="5"/>
      <c r="B33" s="93"/>
      <c r="C33" s="94"/>
      <c r="D33" s="133" t="s">
        <v>46</v>
      </c>
      <c r="E33" s="9"/>
      <c r="F33" s="95"/>
      <c r="G33" s="103">
        <v>26</v>
      </c>
      <c r="H33" s="134" t="s">
        <v>47</v>
      </c>
      <c r="I33" s="24"/>
      <c r="J33" s="104"/>
    </row>
    <row r="34" spans="1:10" ht="18" customHeight="1" x14ac:dyDescent="0.25">
      <c r="A34" s="5"/>
      <c r="B34" s="19"/>
      <c r="C34" s="15"/>
      <c r="D34" s="8"/>
      <c r="E34" s="8"/>
      <c r="F34" s="8"/>
      <c r="G34" s="8"/>
      <c r="H34" s="8"/>
      <c r="I34" s="24"/>
      <c r="J34" s="28"/>
    </row>
    <row r="35" spans="1:10" ht="18" customHeight="1" x14ac:dyDescent="0.25">
      <c r="A35" s="5"/>
      <c r="B35" s="20"/>
      <c r="C35" s="16"/>
      <c r="D35" s="3"/>
      <c r="E35" s="3"/>
      <c r="F35" s="3"/>
      <c r="G35" s="3"/>
      <c r="H35" s="3"/>
      <c r="I35" s="5"/>
      <c r="J35" s="29"/>
    </row>
    <row r="36" spans="1:10" ht="18" customHeight="1" x14ac:dyDescent="0.25">
      <c r="A36" s="5"/>
      <c r="B36" s="20"/>
      <c r="C36" s="16"/>
      <c r="D36" s="3"/>
      <c r="E36" s="3"/>
      <c r="F36" s="3"/>
      <c r="G36" s="3"/>
      <c r="H36" s="3"/>
      <c r="I36" s="5"/>
      <c r="J36" s="29"/>
    </row>
    <row r="37" spans="1:10" ht="18" customHeight="1" x14ac:dyDescent="0.25">
      <c r="A37" s="5"/>
      <c r="B37" s="20"/>
      <c r="C37" s="16"/>
      <c r="D37" s="3"/>
      <c r="E37" s="3"/>
      <c r="F37" s="3"/>
      <c r="G37" s="3"/>
      <c r="H37" s="3"/>
      <c r="I37" s="5"/>
      <c r="J37" s="29"/>
    </row>
    <row r="38" spans="1:10" ht="18" customHeight="1" x14ac:dyDescent="0.25">
      <c r="A38" s="5"/>
      <c r="B38" s="20"/>
      <c r="C38" s="16"/>
      <c r="D38" s="3"/>
      <c r="E38" s="3"/>
      <c r="F38" s="3"/>
      <c r="G38" s="3"/>
      <c r="H38" s="3"/>
      <c r="I38" s="5"/>
      <c r="J38" s="29"/>
    </row>
    <row r="39" spans="1:10" ht="18" customHeight="1" x14ac:dyDescent="0.25">
      <c r="A39" s="5"/>
      <c r="B39" s="20"/>
      <c r="C39" s="16"/>
      <c r="D39" s="3"/>
      <c r="E39" s="3"/>
      <c r="F39" s="3"/>
      <c r="G39" s="3"/>
      <c r="H39" s="3"/>
      <c r="I39" s="5"/>
      <c r="J39" s="29"/>
    </row>
    <row r="40" spans="1:10" ht="18" customHeight="1" thickBot="1" x14ac:dyDescent="0.3">
      <c r="A40" s="5"/>
      <c r="B40" s="75"/>
      <c r="C40" s="76"/>
      <c r="D40" s="6"/>
      <c r="E40" s="6"/>
      <c r="F40" s="6"/>
      <c r="G40" s="6"/>
      <c r="H40" s="6"/>
      <c r="I40" s="77"/>
      <c r="J40" s="78"/>
    </row>
    <row r="41" spans="1:10" ht="15.75" thickTop="1" x14ac:dyDescent="0.25">
      <c r="A41" s="5"/>
      <c r="B41" s="9"/>
      <c r="C41" s="9"/>
      <c r="D41" s="9"/>
      <c r="E41" s="9"/>
      <c r="F41" s="9"/>
      <c r="G41" s="9"/>
      <c r="H41" s="9"/>
      <c r="I41" s="9"/>
      <c r="J41" s="9"/>
    </row>
  </sheetData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37" t="s">
        <v>12</v>
      </c>
      <c r="B1" s="136"/>
      <c r="C1" s="136"/>
      <c r="D1" s="137" t="s">
        <v>9</v>
      </c>
      <c r="E1" s="136"/>
      <c r="F1" s="136"/>
      <c r="W1">
        <v>30.126000000000001</v>
      </c>
    </row>
    <row r="2" spans="1:26" x14ac:dyDescent="0.25">
      <c r="A2" s="137" t="s">
        <v>16</v>
      </c>
      <c r="B2" s="136"/>
      <c r="C2" s="136"/>
      <c r="D2" s="137" t="s">
        <v>7</v>
      </c>
      <c r="E2" s="136"/>
      <c r="F2" s="136"/>
    </row>
    <row r="3" spans="1:26" x14ac:dyDescent="0.25">
      <c r="A3" s="137" t="s">
        <v>15</v>
      </c>
      <c r="B3" s="136"/>
      <c r="C3" s="136"/>
      <c r="D3" s="137" t="s">
        <v>52</v>
      </c>
      <c r="E3" s="136"/>
      <c r="F3" s="136"/>
    </row>
    <row r="4" spans="1:26" x14ac:dyDescent="0.25">
      <c r="A4" s="137" t="s">
        <v>0</v>
      </c>
      <c r="B4" s="136"/>
      <c r="C4" s="136"/>
      <c r="D4" s="136"/>
      <c r="E4" s="136"/>
      <c r="F4" s="136"/>
    </row>
    <row r="5" spans="1:26" x14ac:dyDescent="0.25">
      <c r="A5" s="137" t="s">
        <v>6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38" t="s">
        <v>53</v>
      </c>
      <c r="B8" s="136"/>
      <c r="C8" s="136"/>
      <c r="D8" s="136"/>
      <c r="E8" s="136"/>
      <c r="F8" s="136"/>
    </row>
    <row r="9" spans="1:26" x14ac:dyDescent="0.25">
      <c r="A9" s="139" t="s">
        <v>49</v>
      </c>
      <c r="B9" s="139" t="s">
        <v>43</v>
      </c>
      <c r="C9" s="139" t="s">
        <v>44</v>
      </c>
      <c r="D9" s="139" t="s">
        <v>21</v>
      </c>
      <c r="E9" s="139" t="s">
        <v>50</v>
      </c>
      <c r="F9" s="139" t="s">
        <v>51</v>
      </c>
    </row>
    <row r="10" spans="1:26" x14ac:dyDescent="0.25">
      <c r="A10" s="146" t="s">
        <v>54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55</v>
      </c>
      <c r="B11" s="149">
        <f>'SO 11966'!L13</f>
        <v>0</v>
      </c>
      <c r="C11" s="149">
        <f>'SO 11966'!M13</f>
        <v>0</v>
      </c>
      <c r="D11" s="149">
        <f>'SO 11966'!I13</f>
        <v>0</v>
      </c>
      <c r="E11" s="150">
        <f>'SO 11966'!P13</f>
        <v>0.45</v>
      </c>
      <c r="F11" s="150">
        <f>'SO 11966'!S13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56</v>
      </c>
      <c r="B12" s="149">
        <f>'SO 11966'!L20</f>
        <v>0</v>
      </c>
      <c r="C12" s="149">
        <f>'SO 11966'!M20</f>
        <v>0</v>
      </c>
      <c r="D12" s="149">
        <f>'SO 11966'!I20</f>
        <v>0</v>
      </c>
      <c r="E12" s="150">
        <f>'SO 11966'!P20</f>
        <v>0</v>
      </c>
      <c r="F12" s="150">
        <f>'SO 11966'!S20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57</v>
      </c>
      <c r="B13" s="149">
        <f>'SO 11966'!L24</f>
        <v>0</v>
      </c>
      <c r="C13" s="149">
        <f>'SO 11966'!M24</f>
        <v>0</v>
      </c>
      <c r="D13" s="149">
        <f>'SO 11966'!I24</f>
        <v>0</v>
      </c>
      <c r="E13" s="150">
        <f>'SO 11966'!P24</f>
        <v>0</v>
      </c>
      <c r="F13" s="150">
        <f>'SO 11966'!S24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48" t="s">
        <v>58</v>
      </c>
      <c r="B14" s="149">
        <f>'SO 11966'!L28</f>
        <v>0</v>
      </c>
      <c r="C14" s="149">
        <f>'SO 11966'!M28</f>
        <v>0</v>
      </c>
      <c r="D14" s="149">
        <f>'SO 11966'!I28</f>
        <v>0</v>
      </c>
      <c r="E14" s="150">
        <f>'SO 11966'!P28</f>
        <v>0</v>
      </c>
      <c r="F14" s="150">
        <f>'SO 11966'!S28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2" t="s">
        <v>54</v>
      </c>
      <c r="B15" s="151">
        <f>'SO 11966'!L30</f>
        <v>0</v>
      </c>
      <c r="C15" s="151">
        <f>'SO 11966'!M30</f>
        <v>0</v>
      </c>
      <c r="D15" s="151">
        <f>'SO 11966'!I30</f>
        <v>0</v>
      </c>
      <c r="E15" s="152">
        <f>'SO 11966'!P30</f>
        <v>0.45</v>
      </c>
      <c r="F15" s="152">
        <f>'SO 11966'!S30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1"/>
      <c r="B16" s="141"/>
      <c r="C16" s="141"/>
      <c r="D16" s="141"/>
      <c r="E16" s="140"/>
      <c r="F16" s="140"/>
    </row>
    <row r="17" spans="1:26" x14ac:dyDescent="0.25">
      <c r="A17" s="2" t="s">
        <v>59</v>
      </c>
      <c r="B17" s="151"/>
      <c r="C17" s="149"/>
      <c r="D17" s="149"/>
      <c r="E17" s="150"/>
      <c r="F17" s="150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48" t="s">
        <v>60</v>
      </c>
      <c r="B18" s="149">
        <f>'SO 11966'!L36</f>
        <v>0</v>
      </c>
      <c r="C18" s="149">
        <f>'SO 11966'!M36</f>
        <v>0</v>
      </c>
      <c r="D18" s="149">
        <f>'SO 11966'!I36</f>
        <v>0</v>
      </c>
      <c r="E18" s="150">
        <f>'SO 11966'!P36</f>
        <v>0</v>
      </c>
      <c r="F18" s="150">
        <f>'SO 11966'!S36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25">
      <c r="A19" s="148" t="s">
        <v>61</v>
      </c>
      <c r="B19" s="149">
        <f>'SO 11966'!L45</f>
        <v>0</v>
      </c>
      <c r="C19" s="149">
        <f>'SO 11966'!M45</f>
        <v>0</v>
      </c>
      <c r="D19" s="149">
        <f>'SO 11966'!I45</f>
        <v>0</v>
      </c>
      <c r="E19" s="150">
        <f>'SO 11966'!P45</f>
        <v>0</v>
      </c>
      <c r="F19" s="150">
        <f>'SO 11966'!S45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62</v>
      </c>
      <c r="B20" s="149">
        <f>'SO 11966'!L50</f>
        <v>0</v>
      </c>
      <c r="C20" s="149">
        <f>'SO 11966'!M50</f>
        <v>0</v>
      </c>
      <c r="D20" s="149">
        <f>'SO 11966'!I50</f>
        <v>0</v>
      </c>
      <c r="E20" s="150">
        <f>'SO 11966'!P50</f>
        <v>0</v>
      </c>
      <c r="F20" s="150">
        <f>'SO 11966'!S50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148" t="s">
        <v>63</v>
      </c>
      <c r="B21" s="149">
        <f>'SO 11966'!L64</f>
        <v>0</v>
      </c>
      <c r="C21" s="149">
        <f>'SO 11966'!M64</f>
        <v>0</v>
      </c>
      <c r="D21" s="149">
        <f>'SO 11966'!I64</f>
        <v>0</v>
      </c>
      <c r="E21" s="150">
        <f>'SO 11966'!P64</f>
        <v>0</v>
      </c>
      <c r="F21" s="150">
        <f>'SO 11966'!S64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48" t="s">
        <v>64</v>
      </c>
      <c r="B22" s="149">
        <f>'SO 11966'!L69</f>
        <v>0</v>
      </c>
      <c r="C22" s="149">
        <f>'SO 11966'!M69</f>
        <v>0</v>
      </c>
      <c r="D22" s="149">
        <f>'SO 11966'!I69</f>
        <v>0</v>
      </c>
      <c r="E22" s="150">
        <f>'SO 11966'!P69</f>
        <v>0</v>
      </c>
      <c r="F22" s="150">
        <f>'SO 11966'!S69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25">
      <c r="A23" s="2" t="s">
        <v>59</v>
      </c>
      <c r="B23" s="151">
        <f>'SO 11966'!L71</f>
        <v>0</v>
      </c>
      <c r="C23" s="151">
        <f>'SO 11966'!M71</f>
        <v>0</v>
      </c>
      <c r="D23" s="151">
        <f>'SO 11966'!I71</f>
        <v>0</v>
      </c>
      <c r="E23" s="152">
        <f>'SO 11966'!P71</f>
        <v>0</v>
      </c>
      <c r="F23" s="152">
        <f>'SO 11966'!S71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"/>
      <c r="B24" s="141"/>
      <c r="C24" s="141"/>
      <c r="D24" s="141"/>
      <c r="E24" s="140"/>
      <c r="F24" s="140"/>
    </row>
    <row r="25" spans="1:26" x14ac:dyDescent="0.25">
      <c r="A25" s="2" t="s">
        <v>65</v>
      </c>
      <c r="B25" s="151">
        <f>'SO 11966'!L72</f>
        <v>0</v>
      </c>
      <c r="C25" s="151">
        <f>'SO 11966'!M72</f>
        <v>0</v>
      </c>
      <c r="D25" s="151">
        <f>'SO 11966'!I72</f>
        <v>0</v>
      </c>
      <c r="E25" s="152">
        <f>'SO 11966'!P72</f>
        <v>0.45</v>
      </c>
      <c r="F25" s="152">
        <f>'SO 11966'!S72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25">
      <c r="A26" s="1"/>
      <c r="B26" s="141"/>
      <c r="C26" s="141"/>
      <c r="D26" s="141"/>
      <c r="E26" s="140"/>
      <c r="F26" s="140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workbookViewId="0">
      <pane ySplit="8" topLeftCell="A9" activePane="bottomLeft" state="frozen"/>
      <selection pane="bottomLeft" activeCell="G39" sqref="G39:G68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4" t="s">
        <v>12</v>
      </c>
      <c r="C1" s="3"/>
      <c r="D1" s="3"/>
      <c r="E1" s="4" t="s">
        <v>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4" t="s">
        <v>16</v>
      </c>
      <c r="C2" s="3"/>
      <c r="D2" s="3"/>
      <c r="E2" s="4" t="s">
        <v>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4" t="s">
        <v>15</v>
      </c>
      <c r="C3" s="3"/>
      <c r="D3" s="3"/>
      <c r="E3" s="4" t="s">
        <v>52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4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4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6"/>
      <c r="B7" s="7" t="s">
        <v>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26" ht="15.75" x14ac:dyDescent="0.25">
      <c r="A8" s="156" t="s">
        <v>66</v>
      </c>
      <c r="B8" s="156" t="s">
        <v>67</v>
      </c>
      <c r="C8" s="156" t="s">
        <v>68</v>
      </c>
      <c r="D8" s="156" t="s">
        <v>69</v>
      </c>
      <c r="E8" s="156" t="s">
        <v>70</v>
      </c>
      <c r="F8" s="156" t="s">
        <v>71</v>
      </c>
      <c r="G8" s="156" t="s">
        <v>72</v>
      </c>
      <c r="H8" s="156" t="s">
        <v>44</v>
      </c>
      <c r="I8" s="156" t="s">
        <v>73</v>
      </c>
      <c r="J8" s="156"/>
      <c r="K8" s="156"/>
      <c r="L8" s="156"/>
      <c r="M8" s="156"/>
      <c r="N8" s="156"/>
      <c r="O8" s="156"/>
      <c r="P8" s="156" t="s">
        <v>74</v>
      </c>
      <c r="Q8" s="153"/>
      <c r="R8" s="153"/>
      <c r="S8" s="156" t="s">
        <v>75</v>
      </c>
      <c r="T8" s="154"/>
      <c r="U8" s="154"/>
      <c r="V8" s="154"/>
      <c r="W8" s="154"/>
      <c r="X8" s="154"/>
      <c r="Y8" s="154"/>
      <c r="Z8" s="154"/>
    </row>
    <row r="9" spans="1:26" x14ac:dyDescent="0.25">
      <c r="A9" s="142"/>
      <c r="B9" s="142"/>
      <c r="C9" s="157"/>
      <c r="D9" s="146" t="s">
        <v>54</v>
      </c>
      <c r="E9" s="142"/>
      <c r="F9" s="158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5"/>
      <c r="R9" s="145"/>
      <c r="S9" s="142"/>
      <c r="T9" s="145"/>
      <c r="U9" s="145"/>
      <c r="V9" s="145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55</v>
      </c>
      <c r="E10" s="148"/>
      <c r="F10" s="159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5"/>
      <c r="R10" s="145"/>
      <c r="S10" s="148"/>
      <c r="T10" s="145"/>
      <c r="U10" s="145"/>
      <c r="V10" s="145"/>
      <c r="W10" s="145"/>
      <c r="X10" s="145"/>
      <c r="Y10" s="145"/>
      <c r="Z10" s="145"/>
    </row>
    <row r="11" spans="1:26" ht="24.95" customHeight="1" x14ac:dyDescent="0.25">
      <c r="A11" s="163"/>
      <c r="B11" s="160" t="s">
        <v>76</v>
      </c>
      <c r="C11" s="164" t="s">
        <v>77</v>
      </c>
      <c r="D11" s="160" t="s">
        <v>78</v>
      </c>
      <c r="E11" s="160" t="s">
        <v>79</v>
      </c>
      <c r="F11" s="161">
        <v>0.2286</v>
      </c>
      <c r="G11" s="162"/>
      <c r="H11" s="162"/>
      <c r="I11" s="162">
        <f>ROUND(F11*(G11+H11),2)</f>
        <v>0</v>
      </c>
      <c r="J11" s="160">
        <f>ROUND(F11*(N11),2)</f>
        <v>107.87</v>
      </c>
      <c r="K11" s="1">
        <f>ROUND(F11*(O11),2)</f>
        <v>0</v>
      </c>
      <c r="L11" s="1">
        <f>ROUND(F11*(G11),2)</f>
        <v>0</v>
      </c>
      <c r="M11" s="1"/>
      <c r="N11" s="1">
        <v>471.89</v>
      </c>
      <c r="O11" s="1"/>
      <c r="P11" s="159">
        <f>ROUND(F11*(R11),3)</f>
        <v>0.41399999999999998</v>
      </c>
      <c r="Q11" s="165"/>
      <c r="R11" s="165">
        <v>1.8101</v>
      </c>
      <c r="S11" s="159"/>
      <c r="Z11">
        <v>0</v>
      </c>
    </row>
    <row r="12" spans="1:26" ht="24.95" customHeight="1" x14ac:dyDescent="0.25">
      <c r="A12" s="163"/>
      <c r="B12" s="160" t="s">
        <v>76</v>
      </c>
      <c r="C12" s="164" t="s">
        <v>80</v>
      </c>
      <c r="D12" s="160" t="s">
        <v>81</v>
      </c>
      <c r="E12" s="160" t="s">
        <v>82</v>
      </c>
      <c r="F12" s="161">
        <v>0.12249999999999998</v>
      </c>
      <c r="G12" s="162"/>
      <c r="H12" s="162"/>
      <c r="I12" s="162">
        <f>ROUND(F12*(G12+H12),2)</f>
        <v>0</v>
      </c>
      <c r="J12" s="160">
        <f>ROUND(F12*(N12),2)</f>
        <v>3.51</v>
      </c>
      <c r="K12" s="1">
        <f>ROUND(F12*(O12),2)</f>
        <v>0</v>
      </c>
      <c r="L12" s="1">
        <f>ROUND(F12*(G12),2)</f>
        <v>0</v>
      </c>
      <c r="M12" s="1"/>
      <c r="N12" s="1">
        <v>28.68</v>
      </c>
      <c r="O12" s="1"/>
      <c r="P12" s="159">
        <f>ROUND(F12*(R12),3)</f>
        <v>3.4000000000000002E-2</v>
      </c>
      <c r="Q12" s="165"/>
      <c r="R12" s="165">
        <v>0.27472999999999997</v>
      </c>
      <c r="S12" s="159"/>
      <c r="Z12">
        <v>0</v>
      </c>
    </row>
    <row r="13" spans="1:26" x14ac:dyDescent="0.25">
      <c r="A13" s="148"/>
      <c r="B13" s="148"/>
      <c r="C13" s="148"/>
      <c r="D13" s="148" t="s">
        <v>55</v>
      </c>
      <c r="E13" s="148"/>
      <c r="F13" s="159"/>
      <c r="G13" s="151"/>
      <c r="H13" s="151">
        <f>ROUND((SUM(M10:M12))/1,2)</f>
        <v>0</v>
      </c>
      <c r="I13" s="151">
        <f>ROUND((SUM(I10:I12))/1,2)</f>
        <v>0</v>
      </c>
      <c r="J13" s="148"/>
      <c r="K13" s="148"/>
      <c r="L13" s="148">
        <f>ROUND((SUM(L10:L12))/1,2)</f>
        <v>0</v>
      </c>
      <c r="M13" s="148">
        <f>ROUND((SUM(M10:M12))/1,2)</f>
        <v>0</v>
      </c>
      <c r="N13" s="148"/>
      <c r="O13" s="148"/>
      <c r="P13" s="166">
        <f>ROUND((SUM(P10:P12))/1,2)</f>
        <v>0.45</v>
      </c>
      <c r="Q13" s="145"/>
      <c r="R13" s="145"/>
      <c r="S13" s="166">
        <f>ROUND((SUM(S10:S12))/1,2)</f>
        <v>0</v>
      </c>
      <c r="T13" s="145"/>
      <c r="U13" s="145"/>
      <c r="V13" s="145"/>
      <c r="W13" s="145"/>
      <c r="X13" s="145"/>
      <c r="Y13" s="145"/>
      <c r="Z13" s="145"/>
    </row>
    <row r="14" spans="1:26" x14ac:dyDescent="0.25">
      <c r="A14" s="1"/>
      <c r="B14" s="1"/>
      <c r="C14" s="1"/>
      <c r="D14" s="1"/>
      <c r="E14" s="1"/>
      <c r="F14" s="155"/>
      <c r="G14" s="141"/>
      <c r="H14" s="141"/>
      <c r="I14" s="141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48"/>
      <c r="B15" s="148"/>
      <c r="C15" s="148"/>
      <c r="D15" s="148" t="s">
        <v>56</v>
      </c>
      <c r="E15" s="148"/>
      <c r="F15" s="159"/>
      <c r="G15" s="149"/>
      <c r="H15" s="149"/>
      <c r="I15" s="149"/>
      <c r="J15" s="148"/>
      <c r="K15" s="148"/>
      <c r="L15" s="148"/>
      <c r="M15" s="148"/>
      <c r="N15" s="148"/>
      <c r="O15" s="148"/>
      <c r="P15" s="148"/>
      <c r="Q15" s="145"/>
      <c r="R15" s="145"/>
      <c r="S15" s="148"/>
      <c r="T15" s="145"/>
      <c r="U15" s="145"/>
      <c r="V15" s="145"/>
      <c r="W15" s="145"/>
      <c r="X15" s="145"/>
      <c r="Y15" s="145"/>
      <c r="Z15" s="145"/>
    </row>
    <row r="16" spans="1:26" ht="24.95" customHeight="1" x14ac:dyDescent="0.25">
      <c r="A16" s="163"/>
      <c r="B16" s="160" t="s">
        <v>76</v>
      </c>
      <c r="C16" s="164" t="s">
        <v>83</v>
      </c>
      <c r="D16" s="160" t="s">
        <v>84</v>
      </c>
      <c r="E16" s="160" t="s">
        <v>79</v>
      </c>
      <c r="F16" s="161">
        <v>12.308999999999999</v>
      </c>
      <c r="G16" s="162"/>
      <c r="H16" s="162"/>
      <c r="I16" s="162">
        <f>ROUND(F16*(G16+H16),2)</f>
        <v>0</v>
      </c>
      <c r="J16" s="160">
        <f>ROUND(F16*(N16),2)</f>
        <v>1256.01</v>
      </c>
      <c r="K16" s="1">
        <f>ROUND(F16*(O16),2)</f>
        <v>0</v>
      </c>
      <c r="L16" s="1">
        <f>ROUND(F16*(G16),2)</f>
        <v>0</v>
      </c>
      <c r="M16" s="1"/>
      <c r="N16" s="1">
        <v>102.04</v>
      </c>
      <c r="O16" s="1"/>
      <c r="P16" s="159"/>
      <c r="Q16" s="165"/>
      <c r="R16" s="165"/>
      <c r="S16" s="159"/>
      <c r="Z16">
        <v>0</v>
      </c>
    </row>
    <row r="17" spans="1:26" ht="24.95" customHeight="1" x14ac:dyDescent="0.25">
      <c r="A17" s="163"/>
      <c r="B17" s="160" t="s">
        <v>76</v>
      </c>
      <c r="C17" s="164" t="s">
        <v>85</v>
      </c>
      <c r="D17" s="160" t="s">
        <v>86</v>
      </c>
      <c r="E17" s="160" t="s">
        <v>82</v>
      </c>
      <c r="F17" s="161">
        <v>41.03</v>
      </c>
      <c r="G17" s="162"/>
      <c r="H17" s="162"/>
      <c r="I17" s="162">
        <f>ROUND(F17*(G17+H17),2)</f>
        <v>0</v>
      </c>
      <c r="J17" s="160">
        <f>ROUND(F17*(N17),2)</f>
        <v>317.98</v>
      </c>
      <c r="K17" s="1">
        <f>ROUND(F17*(O17),2)</f>
        <v>0</v>
      </c>
      <c r="L17" s="1">
        <f>ROUND(F17*(G17),2)</f>
        <v>0</v>
      </c>
      <c r="M17" s="1"/>
      <c r="N17" s="1">
        <v>7.75</v>
      </c>
      <c r="O17" s="1"/>
      <c r="P17" s="159"/>
      <c r="Q17" s="165"/>
      <c r="R17" s="165"/>
      <c r="S17" s="159"/>
      <c r="Z17">
        <v>0</v>
      </c>
    </row>
    <row r="18" spans="1:26" ht="24.95" customHeight="1" x14ac:dyDescent="0.25">
      <c r="A18" s="163"/>
      <c r="B18" s="160" t="s">
        <v>76</v>
      </c>
      <c r="C18" s="164" t="s">
        <v>87</v>
      </c>
      <c r="D18" s="160" t="s">
        <v>88</v>
      </c>
      <c r="E18" s="160" t="s">
        <v>82</v>
      </c>
      <c r="F18" s="161">
        <v>41.03</v>
      </c>
      <c r="G18" s="162"/>
      <c r="H18" s="162"/>
      <c r="I18" s="162">
        <f>ROUND(F18*(G18+H18),2)</f>
        <v>0</v>
      </c>
      <c r="J18" s="160">
        <f>ROUND(F18*(N18),2)</f>
        <v>121.45</v>
      </c>
      <c r="K18" s="1">
        <f>ROUND(F18*(O18),2)</f>
        <v>0</v>
      </c>
      <c r="L18" s="1">
        <f>ROUND(F18*(G18),2)</f>
        <v>0</v>
      </c>
      <c r="M18" s="1"/>
      <c r="N18" s="1">
        <v>2.96</v>
      </c>
      <c r="O18" s="1"/>
      <c r="P18" s="159"/>
      <c r="Q18" s="165"/>
      <c r="R18" s="165"/>
      <c r="S18" s="159"/>
      <c r="Z18">
        <v>0</v>
      </c>
    </row>
    <row r="19" spans="1:26" ht="24.95" customHeight="1" x14ac:dyDescent="0.25">
      <c r="A19" s="163"/>
      <c r="B19" s="160" t="s">
        <v>76</v>
      </c>
      <c r="C19" s="164" t="s">
        <v>89</v>
      </c>
      <c r="D19" s="160" t="s">
        <v>90</v>
      </c>
      <c r="E19" s="160" t="s">
        <v>91</v>
      </c>
      <c r="F19" s="161">
        <v>1.046</v>
      </c>
      <c r="G19" s="162"/>
      <c r="H19" s="162"/>
      <c r="I19" s="162">
        <f>ROUND(F19*(G19+H19),2)</f>
        <v>0</v>
      </c>
      <c r="J19" s="160">
        <f>ROUND(F19*(N19),2)</f>
        <v>1426.52</v>
      </c>
      <c r="K19" s="1">
        <f>ROUND(F19*(O19),2)</f>
        <v>0</v>
      </c>
      <c r="L19" s="1">
        <f>ROUND(F19*(G19),2)</f>
        <v>0</v>
      </c>
      <c r="M19" s="1"/>
      <c r="N19" s="1">
        <v>1363.79</v>
      </c>
      <c r="O19" s="1"/>
      <c r="P19" s="159"/>
      <c r="Q19" s="165"/>
      <c r="R19" s="165"/>
      <c r="S19" s="159"/>
      <c r="Z19">
        <v>0</v>
      </c>
    </row>
    <row r="20" spans="1:26" x14ac:dyDescent="0.25">
      <c r="A20" s="148"/>
      <c r="B20" s="148"/>
      <c r="C20" s="148"/>
      <c r="D20" s="148" t="s">
        <v>56</v>
      </c>
      <c r="E20" s="148"/>
      <c r="F20" s="159"/>
      <c r="G20" s="151"/>
      <c r="H20" s="151">
        <f>ROUND((SUM(M15:M19))/1,2)</f>
        <v>0</v>
      </c>
      <c r="I20" s="151">
        <f>ROUND((SUM(I15:I19))/1,2)</f>
        <v>0</v>
      </c>
      <c r="J20" s="148"/>
      <c r="K20" s="148"/>
      <c r="L20" s="148">
        <f>ROUND((SUM(L15:L19))/1,2)</f>
        <v>0</v>
      </c>
      <c r="M20" s="148">
        <f>ROUND((SUM(M15:M19))/1,2)</f>
        <v>0</v>
      </c>
      <c r="N20" s="148"/>
      <c r="O20" s="148"/>
      <c r="P20" s="166">
        <f>ROUND((SUM(P15:P19))/1,2)</f>
        <v>0</v>
      </c>
      <c r="Q20" s="145"/>
      <c r="R20" s="145"/>
      <c r="S20" s="166">
        <f>ROUND((SUM(S15:S19))/1,2)</f>
        <v>0</v>
      </c>
      <c r="T20" s="145"/>
      <c r="U20" s="145"/>
      <c r="V20" s="145"/>
      <c r="W20" s="145"/>
      <c r="X20" s="145"/>
      <c r="Y20" s="145"/>
      <c r="Z20" s="145"/>
    </row>
    <row r="21" spans="1:26" x14ac:dyDescent="0.25">
      <c r="A21" s="1"/>
      <c r="B21" s="1"/>
      <c r="C21" s="1"/>
      <c r="D21" s="1"/>
      <c r="E21" s="1"/>
      <c r="F21" s="155"/>
      <c r="G21" s="141"/>
      <c r="H21" s="141"/>
      <c r="I21" s="141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48"/>
      <c r="B22" s="148"/>
      <c r="C22" s="148"/>
      <c r="D22" s="148" t="s">
        <v>57</v>
      </c>
      <c r="E22" s="148"/>
      <c r="F22" s="159"/>
      <c r="G22" s="149"/>
      <c r="H22" s="149"/>
      <c r="I22" s="149"/>
      <c r="J22" s="148"/>
      <c r="K22" s="148"/>
      <c r="L22" s="148"/>
      <c r="M22" s="148"/>
      <c r="N22" s="148"/>
      <c r="O22" s="148"/>
      <c r="P22" s="148"/>
      <c r="Q22" s="145"/>
      <c r="R22" s="145"/>
      <c r="S22" s="148"/>
      <c r="T22" s="145"/>
      <c r="U22" s="145"/>
      <c r="V22" s="145"/>
      <c r="W22" s="145"/>
      <c r="X22" s="145"/>
      <c r="Y22" s="145"/>
      <c r="Z22" s="145"/>
    </row>
    <row r="23" spans="1:26" ht="24.95" customHeight="1" x14ac:dyDescent="0.25">
      <c r="A23" s="163"/>
      <c r="B23" s="160" t="s">
        <v>92</v>
      </c>
      <c r="C23" s="164" t="s">
        <v>93</v>
      </c>
      <c r="D23" s="160" t="s">
        <v>94</v>
      </c>
      <c r="E23" s="160" t="s">
        <v>82</v>
      </c>
      <c r="F23" s="161">
        <v>168.9</v>
      </c>
      <c r="G23" s="162"/>
      <c r="H23" s="162"/>
      <c r="I23" s="162">
        <f>ROUND(F23*(G23+H23),2)</f>
        <v>0</v>
      </c>
      <c r="J23" s="160">
        <f>ROUND(F23*(N23),2)</f>
        <v>575.95000000000005</v>
      </c>
      <c r="K23" s="1">
        <f>ROUND(F23*(O23),2)</f>
        <v>0</v>
      </c>
      <c r="L23" s="1">
        <f>ROUND(F23*(G23),2)</f>
        <v>0</v>
      </c>
      <c r="M23" s="1"/>
      <c r="N23" s="1">
        <v>3.41</v>
      </c>
      <c r="O23" s="1"/>
      <c r="P23" s="159"/>
      <c r="Q23" s="165"/>
      <c r="R23" s="165"/>
      <c r="S23" s="159"/>
      <c r="Z23">
        <v>0</v>
      </c>
    </row>
    <row r="24" spans="1:26" x14ac:dyDescent="0.25">
      <c r="A24" s="148"/>
      <c r="B24" s="148"/>
      <c r="C24" s="148"/>
      <c r="D24" s="148" t="s">
        <v>57</v>
      </c>
      <c r="E24" s="148"/>
      <c r="F24" s="159"/>
      <c r="G24" s="151"/>
      <c r="H24" s="151">
        <f>ROUND((SUM(M22:M23))/1,2)</f>
        <v>0</v>
      </c>
      <c r="I24" s="151">
        <f>ROUND((SUM(I22:I23))/1,2)</f>
        <v>0</v>
      </c>
      <c r="J24" s="148"/>
      <c r="K24" s="148"/>
      <c r="L24" s="148">
        <f>ROUND((SUM(L22:L23))/1,2)</f>
        <v>0</v>
      </c>
      <c r="M24" s="148">
        <f>ROUND((SUM(M22:M23))/1,2)</f>
        <v>0</v>
      </c>
      <c r="N24" s="148"/>
      <c r="O24" s="148"/>
      <c r="P24" s="166">
        <f>ROUND((SUM(P22:P23))/1,2)</f>
        <v>0</v>
      </c>
      <c r="Q24" s="145"/>
      <c r="R24" s="145"/>
      <c r="S24" s="166">
        <f>ROUND((SUM(S22:S23))/1,2)</f>
        <v>0</v>
      </c>
      <c r="T24" s="145"/>
      <c r="U24" s="145"/>
      <c r="V24" s="145"/>
      <c r="W24" s="145"/>
      <c r="X24" s="145"/>
      <c r="Y24" s="145"/>
      <c r="Z24" s="145"/>
    </row>
    <row r="25" spans="1:26" x14ac:dyDescent="0.25">
      <c r="A25" s="1"/>
      <c r="B25" s="1"/>
      <c r="C25" s="1"/>
      <c r="D25" s="1"/>
      <c r="E25" s="1"/>
      <c r="F25" s="155"/>
      <c r="G25" s="141"/>
      <c r="H25" s="141"/>
      <c r="I25" s="141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8"/>
      <c r="B26" s="148"/>
      <c r="C26" s="148"/>
      <c r="D26" s="148" t="s">
        <v>58</v>
      </c>
      <c r="E26" s="148"/>
      <c r="F26" s="159"/>
      <c r="G26" s="149"/>
      <c r="H26" s="149"/>
      <c r="I26" s="149"/>
      <c r="J26" s="148"/>
      <c r="K26" s="148"/>
      <c r="L26" s="148"/>
      <c r="M26" s="148"/>
      <c r="N26" s="148"/>
      <c r="O26" s="148"/>
      <c r="P26" s="148"/>
      <c r="Q26" s="145"/>
      <c r="R26" s="145"/>
      <c r="S26" s="148"/>
      <c r="T26" s="145"/>
      <c r="U26" s="145"/>
      <c r="V26" s="145"/>
      <c r="W26" s="145"/>
      <c r="X26" s="145"/>
      <c r="Y26" s="145"/>
      <c r="Z26" s="145"/>
    </row>
    <row r="27" spans="1:26" ht="24.95" customHeight="1" x14ac:dyDescent="0.25">
      <c r="A27" s="163"/>
      <c r="B27" s="160" t="s">
        <v>76</v>
      </c>
      <c r="C27" s="164" t="s">
        <v>95</v>
      </c>
      <c r="D27" s="160" t="s">
        <v>96</v>
      </c>
      <c r="E27" s="160" t="s">
        <v>91</v>
      </c>
      <c r="F27" s="161">
        <v>0.44744328499999997</v>
      </c>
      <c r="G27" s="162"/>
      <c r="H27" s="162"/>
      <c r="I27" s="162">
        <f>ROUND(F27*(G27+H27),2)</f>
        <v>0</v>
      </c>
      <c r="J27" s="160">
        <f>ROUND(F27*(N27),2)</f>
        <v>4.9800000000000004</v>
      </c>
      <c r="K27" s="1">
        <f>ROUND(F27*(O27),2)</f>
        <v>0</v>
      </c>
      <c r="L27" s="1">
        <f>ROUND(F27*(G27),2)</f>
        <v>0</v>
      </c>
      <c r="M27" s="1"/>
      <c r="N27" s="1">
        <v>11.14</v>
      </c>
      <c r="O27" s="1"/>
      <c r="P27" s="159"/>
      <c r="Q27" s="165"/>
      <c r="R27" s="165"/>
      <c r="S27" s="159"/>
      <c r="Z27">
        <v>0</v>
      </c>
    </row>
    <row r="28" spans="1:26" x14ac:dyDescent="0.25">
      <c r="A28" s="148"/>
      <c r="B28" s="148"/>
      <c r="C28" s="148"/>
      <c r="D28" s="148" t="s">
        <v>58</v>
      </c>
      <c r="E28" s="148"/>
      <c r="F28" s="159"/>
      <c r="G28" s="151"/>
      <c r="H28" s="151">
        <f>ROUND((SUM(M26:M27))/1,2)</f>
        <v>0</v>
      </c>
      <c r="I28" s="151">
        <f>ROUND((SUM(I26:I27))/1,2)</f>
        <v>0</v>
      </c>
      <c r="J28" s="148"/>
      <c r="K28" s="148"/>
      <c r="L28" s="148">
        <f>ROUND((SUM(L26:L27))/1,2)</f>
        <v>0</v>
      </c>
      <c r="M28" s="148">
        <f>ROUND((SUM(M26:M27))/1,2)</f>
        <v>0</v>
      </c>
      <c r="N28" s="148"/>
      <c r="O28" s="148"/>
      <c r="P28" s="166">
        <f>ROUND((SUM(P26:P27))/1,2)</f>
        <v>0</v>
      </c>
      <c r="Q28" s="145"/>
      <c r="R28" s="145"/>
      <c r="S28" s="166">
        <f>ROUND((SUM(S26:S27))/1,2)</f>
        <v>0</v>
      </c>
      <c r="T28" s="145"/>
      <c r="U28" s="145"/>
      <c r="V28" s="145"/>
      <c r="W28" s="145"/>
      <c r="X28" s="145"/>
      <c r="Y28" s="145"/>
      <c r="Z28" s="145"/>
    </row>
    <row r="29" spans="1:26" x14ac:dyDescent="0.25">
      <c r="A29" s="1"/>
      <c r="B29" s="1"/>
      <c r="C29" s="1"/>
      <c r="D29" s="1"/>
      <c r="E29" s="1"/>
      <c r="F29" s="155"/>
      <c r="G29" s="141"/>
      <c r="H29" s="141"/>
      <c r="I29" s="141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48"/>
      <c r="B30" s="148"/>
      <c r="C30" s="148"/>
      <c r="D30" s="2" t="s">
        <v>54</v>
      </c>
      <c r="E30" s="148"/>
      <c r="F30" s="159"/>
      <c r="G30" s="151"/>
      <c r="H30" s="151">
        <f>ROUND((SUM(M9:M29))/2,2)</f>
        <v>0</v>
      </c>
      <c r="I30" s="151">
        <f>ROUND((SUM(I9:I29))/2,2)</f>
        <v>0</v>
      </c>
      <c r="J30" s="149"/>
      <c r="K30" s="148"/>
      <c r="L30" s="149">
        <f>ROUND((SUM(L9:L29))/2,2)</f>
        <v>0</v>
      </c>
      <c r="M30" s="149">
        <f>ROUND((SUM(M9:M29))/2,2)</f>
        <v>0</v>
      </c>
      <c r="N30" s="148"/>
      <c r="O30" s="148"/>
      <c r="P30" s="166">
        <f>ROUND((SUM(P9:P29))/2,2)</f>
        <v>0.45</v>
      </c>
      <c r="S30" s="166">
        <f>ROUND((SUM(S9:S29))/2,2)</f>
        <v>0</v>
      </c>
    </row>
    <row r="31" spans="1:26" x14ac:dyDescent="0.25">
      <c r="A31" s="1"/>
      <c r="B31" s="1"/>
      <c r="C31" s="1"/>
      <c r="D31" s="1"/>
      <c r="E31" s="1"/>
      <c r="F31" s="155"/>
      <c r="G31" s="141"/>
      <c r="H31" s="141"/>
      <c r="I31" s="141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48"/>
      <c r="B32" s="148"/>
      <c r="C32" s="148"/>
      <c r="D32" s="2" t="s">
        <v>59</v>
      </c>
      <c r="E32" s="148"/>
      <c r="F32" s="159"/>
      <c r="G32" s="149"/>
      <c r="H32" s="149"/>
      <c r="I32" s="149"/>
      <c r="J32" s="148"/>
      <c r="K32" s="148"/>
      <c r="L32" s="148"/>
      <c r="M32" s="148"/>
      <c r="N32" s="148"/>
      <c r="O32" s="148"/>
      <c r="P32" s="148"/>
      <c r="Q32" s="145"/>
      <c r="R32" s="145"/>
      <c r="S32" s="148"/>
      <c r="T32" s="145"/>
      <c r="U32" s="145"/>
      <c r="V32" s="145"/>
      <c r="W32" s="145"/>
      <c r="X32" s="145"/>
      <c r="Y32" s="145"/>
      <c r="Z32" s="145"/>
    </row>
    <row r="33" spans="1:26" x14ac:dyDescent="0.25">
      <c r="A33" s="148"/>
      <c r="B33" s="148"/>
      <c r="C33" s="148"/>
      <c r="D33" s="148" t="s">
        <v>60</v>
      </c>
      <c r="E33" s="148"/>
      <c r="F33" s="159"/>
      <c r="G33" s="149"/>
      <c r="H33" s="149"/>
      <c r="I33" s="149"/>
      <c r="J33" s="148"/>
      <c r="K33" s="148"/>
      <c r="L33" s="148"/>
      <c r="M33" s="148"/>
      <c r="N33" s="148"/>
      <c r="O33" s="148"/>
      <c r="P33" s="148"/>
      <c r="Q33" s="145"/>
      <c r="R33" s="145"/>
      <c r="S33" s="148"/>
      <c r="T33" s="145"/>
      <c r="U33" s="145"/>
      <c r="V33" s="145"/>
      <c r="W33" s="145"/>
      <c r="X33" s="145"/>
      <c r="Y33" s="145"/>
      <c r="Z33" s="145"/>
    </row>
    <row r="34" spans="1:26" ht="24.95" customHeight="1" x14ac:dyDescent="0.25">
      <c r="A34" s="163"/>
      <c r="B34" s="160" t="s">
        <v>97</v>
      </c>
      <c r="C34" s="164" t="s">
        <v>98</v>
      </c>
      <c r="D34" s="160" t="s">
        <v>99</v>
      </c>
      <c r="E34" s="160" t="s">
        <v>100</v>
      </c>
      <c r="F34" s="161">
        <v>2200</v>
      </c>
      <c r="G34" s="162"/>
      <c r="H34" s="162"/>
      <c r="I34" s="162">
        <f>ROUND(F34*(G34+H34),2)</f>
        <v>0</v>
      </c>
      <c r="J34" s="160">
        <f>ROUND(F34*(N34),2)</f>
        <v>1320</v>
      </c>
      <c r="K34" s="1">
        <f>ROUND(F34*(O34),2)</f>
        <v>0</v>
      </c>
      <c r="L34" s="1">
        <f>ROUND(F34*(G34),2)</f>
        <v>0</v>
      </c>
      <c r="M34" s="1"/>
      <c r="N34" s="1">
        <v>0.6</v>
      </c>
      <c r="O34" s="1"/>
      <c r="P34" s="159"/>
      <c r="Q34" s="165"/>
      <c r="R34" s="165"/>
      <c r="S34" s="159"/>
      <c r="Z34">
        <v>0</v>
      </c>
    </row>
    <row r="35" spans="1:26" ht="24.95" customHeight="1" x14ac:dyDescent="0.25">
      <c r="A35" s="163"/>
      <c r="B35" s="160" t="s">
        <v>101</v>
      </c>
      <c r="C35" s="164" t="s">
        <v>102</v>
      </c>
      <c r="D35" s="160" t="s">
        <v>103</v>
      </c>
      <c r="E35" s="160" t="s">
        <v>79</v>
      </c>
      <c r="F35" s="161">
        <v>3.3</v>
      </c>
      <c r="G35" s="162"/>
      <c r="H35" s="162"/>
      <c r="I35" s="162">
        <f>ROUND(F35*(G35+H35),2)</f>
        <v>0</v>
      </c>
      <c r="J35" s="160">
        <f>ROUND(F35*(N35),2)</f>
        <v>793.75</v>
      </c>
      <c r="K35" s="1">
        <f>ROUND(F35*(O35),2)</f>
        <v>0</v>
      </c>
      <c r="L35" s="1"/>
      <c r="M35" s="1">
        <f>ROUND(F35*(H35),2)</f>
        <v>0</v>
      </c>
      <c r="N35" s="1">
        <v>240.53</v>
      </c>
      <c r="O35" s="1"/>
      <c r="P35" s="159"/>
      <c r="Q35" s="165"/>
      <c r="R35" s="165"/>
      <c r="S35" s="159"/>
      <c r="Z35">
        <v>0</v>
      </c>
    </row>
    <row r="36" spans="1:26" x14ac:dyDescent="0.25">
      <c r="A36" s="148"/>
      <c r="B36" s="148"/>
      <c r="C36" s="148"/>
      <c r="D36" s="148" t="s">
        <v>60</v>
      </c>
      <c r="E36" s="148"/>
      <c r="F36" s="159"/>
      <c r="G36" s="151"/>
      <c r="H36" s="151">
        <f>ROUND((SUM(M33:M35))/1,2)</f>
        <v>0</v>
      </c>
      <c r="I36" s="151">
        <f>ROUND((SUM(I33:I35))/1,2)</f>
        <v>0</v>
      </c>
      <c r="J36" s="148"/>
      <c r="K36" s="148"/>
      <c r="L36" s="148">
        <f>ROUND((SUM(L33:L35))/1,2)</f>
        <v>0</v>
      </c>
      <c r="M36" s="148">
        <f>ROUND((SUM(M33:M35))/1,2)</f>
        <v>0</v>
      </c>
      <c r="N36" s="148"/>
      <c r="O36" s="148"/>
      <c r="P36" s="166">
        <f>ROUND((SUM(P33:P35))/1,2)</f>
        <v>0</v>
      </c>
      <c r="Q36" s="145"/>
      <c r="R36" s="145"/>
      <c r="S36" s="166">
        <f>ROUND((SUM(S33:S35))/1,2)</f>
        <v>0</v>
      </c>
      <c r="T36" s="145"/>
      <c r="U36" s="145"/>
      <c r="V36" s="145"/>
      <c r="W36" s="145"/>
      <c r="X36" s="145"/>
      <c r="Y36" s="145"/>
      <c r="Z36" s="145"/>
    </row>
    <row r="37" spans="1:26" x14ac:dyDescent="0.25">
      <c r="A37" s="1"/>
      <c r="B37" s="1"/>
      <c r="C37" s="1"/>
      <c r="D37" s="1"/>
      <c r="E37" s="1"/>
      <c r="F37" s="155"/>
      <c r="G37" s="141"/>
      <c r="H37" s="141"/>
      <c r="I37" s="141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48"/>
      <c r="B38" s="148"/>
      <c r="C38" s="148"/>
      <c r="D38" s="148" t="s">
        <v>61</v>
      </c>
      <c r="E38" s="148"/>
      <c r="F38" s="159"/>
      <c r="G38" s="149"/>
      <c r="H38" s="149"/>
      <c r="I38" s="149"/>
      <c r="J38" s="148"/>
      <c r="K38" s="148"/>
      <c r="L38" s="148"/>
      <c r="M38" s="148"/>
      <c r="N38" s="148"/>
      <c r="O38" s="148"/>
      <c r="P38" s="148"/>
      <c r="Q38" s="145"/>
      <c r="R38" s="145"/>
      <c r="S38" s="148"/>
      <c r="T38" s="145"/>
      <c r="U38" s="145"/>
      <c r="V38" s="145"/>
      <c r="W38" s="145"/>
      <c r="X38" s="145"/>
      <c r="Y38" s="145"/>
      <c r="Z38" s="145"/>
    </row>
    <row r="39" spans="1:26" ht="35.1" customHeight="1" x14ac:dyDescent="0.25">
      <c r="A39" s="163"/>
      <c r="B39" s="160" t="s">
        <v>104</v>
      </c>
      <c r="C39" s="164" t="s">
        <v>105</v>
      </c>
      <c r="D39" s="160" t="s">
        <v>106</v>
      </c>
      <c r="E39" s="160" t="s">
        <v>79</v>
      </c>
      <c r="F39" s="161">
        <v>3.3</v>
      </c>
      <c r="G39" s="162"/>
      <c r="H39" s="162"/>
      <c r="I39" s="162">
        <f t="shared" ref="I39:I44" si="0">ROUND(F39*(G39+H39),2)</f>
        <v>0</v>
      </c>
      <c r="J39" s="160">
        <f t="shared" ref="J39:J44" si="1">ROUND(F39*(N39),2)</f>
        <v>89.27</v>
      </c>
      <c r="K39" s="1">
        <f t="shared" ref="K39:K44" si="2">ROUND(F39*(O39),2)</f>
        <v>0</v>
      </c>
      <c r="L39" s="1">
        <f t="shared" ref="L39:L44" si="3">ROUND(F39*(G39),2)</f>
        <v>0</v>
      </c>
      <c r="M39" s="1"/>
      <c r="N39" s="1">
        <v>27.05</v>
      </c>
      <c r="O39" s="1"/>
      <c r="P39" s="159"/>
      <c r="Q39" s="165"/>
      <c r="R39" s="165"/>
      <c r="S39" s="159"/>
      <c r="Z39">
        <v>0</v>
      </c>
    </row>
    <row r="40" spans="1:26" ht="24.95" customHeight="1" x14ac:dyDescent="0.25">
      <c r="A40" s="163"/>
      <c r="B40" s="160" t="s">
        <v>104</v>
      </c>
      <c r="C40" s="164" t="s">
        <v>107</v>
      </c>
      <c r="D40" s="160" t="s">
        <v>108</v>
      </c>
      <c r="E40" s="160" t="s">
        <v>82</v>
      </c>
      <c r="F40" s="161">
        <v>94</v>
      </c>
      <c r="G40" s="162"/>
      <c r="H40" s="162"/>
      <c r="I40" s="162">
        <f t="shared" si="0"/>
        <v>0</v>
      </c>
      <c r="J40" s="160">
        <f t="shared" si="1"/>
        <v>1191.92</v>
      </c>
      <c r="K40" s="1">
        <f t="shared" si="2"/>
        <v>0</v>
      </c>
      <c r="L40" s="1">
        <f t="shared" si="3"/>
        <v>0</v>
      </c>
      <c r="M40" s="1"/>
      <c r="N40" s="1">
        <v>12.68</v>
      </c>
      <c r="O40" s="1"/>
      <c r="P40" s="159"/>
      <c r="Q40" s="165"/>
      <c r="R40" s="165"/>
      <c r="S40" s="159"/>
      <c r="Z40">
        <v>0</v>
      </c>
    </row>
    <row r="41" spans="1:26" ht="35.1" customHeight="1" x14ac:dyDescent="0.25">
      <c r="A41" s="163"/>
      <c r="B41" s="160" t="s">
        <v>104</v>
      </c>
      <c r="C41" s="164" t="s">
        <v>109</v>
      </c>
      <c r="D41" s="160" t="s">
        <v>110</v>
      </c>
      <c r="E41" s="160" t="s">
        <v>82</v>
      </c>
      <c r="F41" s="161">
        <v>94</v>
      </c>
      <c r="G41" s="162"/>
      <c r="H41" s="162"/>
      <c r="I41" s="162">
        <f t="shared" si="0"/>
        <v>0</v>
      </c>
      <c r="J41" s="160">
        <f t="shared" si="1"/>
        <v>56.4</v>
      </c>
      <c r="K41" s="1">
        <f t="shared" si="2"/>
        <v>0</v>
      </c>
      <c r="L41" s="1">
        <f t="shared" si="3"/>
        <v>0</v>
      </c>
      <c r="M41" s="1"/>
      <c r="N41" s="1">
        <v>0.6</v>
      </c>
      <c r="O41" s="1"/>
      <c r="P41" s="159"/>
      <c r="Q41" s="165"/>
      <c r="R41" s="165"/>
      <c r="S41" s="159"/>
      <c r="Z41">
        <v>0</v>
      </c>
    </row>
    <row r="42" spans="1:26" ht="24.95" customHeight="1" x14ac:dyDescent="0.25">
      <c r="A42" s="163"/>
      <c r="B42" s="160" t="s">
        <v>104</v>
      </c>
      <c r="C42" s="164" t="s">
        <v>111</v>
      </c>
      <c r="D42" s="160" t="s">
        <v>112</v>
      </c>
      <c r="E42" s="160" t="s">
        <v>113</v>
      </c>
      <c r="F42" s="161">
        <v>4.5</v>
      </c>
      <c r="G42" s="167"/>
      <c r="H42" s="167"/>
      <c r="I42" s="167">
        <f t="shared" si="0"/>
        <v>0</v>
      </c>
      <c r="J42" s="160">
        <f t="shared" si="1"/>
        <v>154.80000000000001</v>
      </c>
      <c r="K42" s="1">
        <f t="shared" si="2"/>
        <v>0</v>
      </c>
      <c r="L42" s="1">
        <f t="shared" si="3"/>
        <v>0</v>
      </c>
      <c r="M42" s="1"/>
      <c r="N42" s="1">
        <v>34.4</v>
      </c>
      <c r="O42" s="1"/>
      <c r="P42" s="159"/>
      <c r="Q42" s="165"/>
      <c r="R42" s="165"/>
      <c r="S42" s="159"/>
      <c r="Z42">
        <v>0</v>
      </c>
    </row>
    <row r="43" spans="1:26" ht="24.95" customHeight="1" x14ac:dyDescent="0.25">
      <c r="A43" s="163"/>
      <c r="B43" s="160" t="s">
        <v>97</v>
      </c>
      <c r="C43" s="164" t="s">
        <v>114</v>
      </c>
      <c r="D43" s="160" t="s">
        <v>115</v>
      </c>
      <c r="E43" s="160" t="s">
        <v>116</v>
      </c>
      <c r="F43" s="161">
        <v>26</v>
      </c>
      <c r="G43" s="162"/>
      <c r="H43" s="162"/>
      <c r="I43" s="162">
        <f t="shared" si="0"/>
        <v>0</v>
      </c>
      <c r="J43" s="160">
        <f t="shared" si="1"/>
        <v>1430</v>
      </c>
      <c r="K43" s="1">
        <f t="shared" si="2"/>
        <v>0</v>
      </c>
      <c r="L43" s="1">
        <f t="shared" si="3"/>
        <v>0</v>
      </c>
      <c r="M43" s="1"/>
      <c r="N43" s="1">
        <v>55</v>
      </c>
      <c r="O43" s="1"/>
      <c r="P43" s="159"/>
      <c r="Q43" s="165"/>
      <c r="R43" s="165"/>
      <c r="S43" s="159"/>
      <c r="Z43">
        <v>0</v>
      </c>
    </row>
    <row r="44" spans="1:26" ht="24.95" customHeight="1" x14ac:dyDescent="0.25">
      <c r="A44" s="163"/>
      <c r="B44" s="160" t="s">
        <v>97</v>
      </c>
      <c r="C44" s="164" t="s">
        <v>117</v>
      </c>
      <c r="D44" s="160" t="s">
        <v>118</v>
      </c>
      <c r="E44" s="160" t="s">
        <v>119</v>
      </c>
      <c r="F44" s="161">
        <v>1</v>
      </c>
      <c r="G44" s="162"/>
      <c r="H44" s="162"/>
      <c r="I44" s="162">
        <f t="shared" si="0"/>
        <v>0</v>
      </c>
      <c r="J44" s="160">
        <f t="shared" si="1"/>
        <v>6283</v>
      </c>
      <c r="K44" s="1">
        <f t="shared" si="2"/>
        <v>0</v>
      </c>
      <c r="L44" s="1">
        <f t="shared" si="3"/>
        <v>0</v>
      </c>
      <c r="M44" s="1"/>
      <c r="N44" s="1">
        <v>6283</v>
      </c>
      <c r="O44" s="1"/>
      <c r="P44" s="159"/>
      <c r="Q44" s="165"/>
      <c r="R44" s="165"/>
      <c r="S44" s="159"/>
      <c r="Z44">
        <v>0</v>
      </c>
    </row>
    <row r="45" spans="1:26" x14ac:dyDescent="0.25">
      <c r="A45" s="148"/>
      <c r="B45" s="148"/>
      <c r="C45" s="148"/>
      <c r="D45" s="148" t="s">
        <v>61</v>
      </c>
      <c r="E45" s="148"/>
      <c r="F45" s="159"/>
      <c r="G45" s="151"/>
      <c r="H45" s="151">
        <f>ROUND((SUM(M38:M44))/1,2)</f>
        <v>0</v>
      </c>
      <c r="I45" s="151">
        <f>ROUND((SUM(I38:I44))/1,2)</f>
        <v>0</v>
      </c>
      <c r="J45" s="148"/>
      <c r="K45" s="148"/>
      <c r="L45" s="148">
        <f>ROUND((SUM(L38:L44))/1,2)</f>
        <v>0</v>
      </c>
      <c r="M45" s="148">
        <f>ROUND((SUM(M38:M44))/1,2)</f>
        <v>0</v>
      </c>
      <c r="N45" s="148"/>
      <c r="O45" s="148"/>
      <c r="P45" s="166">
        <f>ROUND((SUM(P38:P44))/1,2)</f>
        <v>0</v>
      </c>
      <c r="Q45" s="145"/>
      <c r="R45" s="145"/>
      <c r="S45" s="166">
        <f>ROUND((SUM(S38:S44))/1,2)</f>
        <v>0</v>
      </c>
      <c r="T45" s="145"/>
      <c r="U45" s="145"/>
      <c r="V45" s="145"/>
      <c r="W45" s="145"/>
      <c r="X45" s="145"/>
      <c r="Y45" s="145"/>
      <c r="Z45" s="145"/>
    </row>
    <row r="46" spans="1:26" x14ac:dyDescent="0.25">
      <c r="A46" s="1"/>
      <c r="B46" s="1"/>
      <c r="C46" s="1"/>
      <c r="D46" s="1"/>
      <c r="E46" s="1"/>
      <c r="F46" s="155"/>
      <c r="G46" s="141"/>
      <c r="H46" s="141"/>
      <c r="I46" s="141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48"/>
      <c r="B47" s="148"/>
      <c r="C47" s="148"/>
      <c r="D47" s="148" t="s">
        <v>62</v>
      </c>
      <c r="E47" s="148"/>
      <c r="F47" s="159"/>
      <c r="G47" s="149"/>
      <c r="H47" s="149"/>
      <c r="I47" s="149"/>
      <c r="J47" s="148"/>
      <c r="K47" s="148"/>
      <c r="L47" s="148"/>
      <c r="M47" s="148"/>
      <c r="N47" s="148"/>
      <c r="O47" s="148"/>
      <c r="P47" s="148"/>
      <c r="Q47" s="145"/>
      <c r="R47" s="145"/>
      <c r="S47" s="148"/>
      <c r="T47" s="145"/>
      <c r="U47" s="145"/>
      <c r="V47" s="145"/>
      <c r="W47" s="145"/>
      <c r="X47" s="145"/>
      <c r="Y47" s="145"/>
      <c r="Z47" s="145"/>
    </row>
    <row r="48" spans="1:26" ht="24.95" customHeight="1" x14ac:dyDescent="0.25">
      <c r="A48" s="163"/>
      <c r="B48" s="160" t="s">
        <v>120</v>
      </c>
      <c r="C48" s="164" t="s">
        <v>121</v>
      </c>
      <c r="D48" s="160" t="s">
        <v>122</v>
      </c>
      <c r="E48" s="160" t="s">
        <v>113</v>
      </c>
      <c r="F48" s="161">
        <v>0.6</v>
      </c>
      <c r="G48" s="167"/>
      <c r="H48" s="167"/>
      <c r="I48" s="167">
        <f>ROUND(F48*(G48+H48),2)</f>
        <v>0</v>
      </c>
      <c r="J48" s="160">
        <f>ROUND(F48*(N48),2)</f>
        <v>47.49</v>
      </c>
      <c r="K48" s="1">
        <f>ROUND(F48*(O48),2)</f>
        <v>0</v>
      </c>
      <c r="L48" s="1">
        <f>ROUND(F48*(G48),2)</f>
        <v>0</v>
      </c>
      <c r="M48" s="1"/>
      <c r="N48" s="1">
        <v>79.150000000000006</v>
      </c>
      <c r="O48" s="1"/>
      <c r="P48" s="159"/>
      <c r="Q48" s="165"/>
      <c r="R48" s="165"/>
      <c r="S48" s="159"/>
      <c r="Z48">
        <v>0</v>
      </c>
    </row>
    <row r="49" spans="1:26" ht="24.95" customHeight="1" x14ac:dyDescent="0.25">
      <c r="A49" s="163"/>
      <c r="B49" s="160" t="s">
        <v>97</v>
      </c>
      <c r="C49" s="164" t="s">
        <v>123</v>
      </c>
      <c r="D49" s="160" t="s">
        <v>124</v>
      </c>
      <c r="E49" s="160" t="s">
        <v>82</v>
      </c>
      <c r="F49" s="161">
        <v>425</v>
      </c>
      <c r="G49" s="162"/>
      <c r="H49" s="162"/>
      <c r="I49" s="162">
        <f>ROUND(F49*(G49+H49),2)</f>
        <v>0</v>
      </c>
      <c r="J49" s="160">
        <f>ROUND(F49*(N49),2)</f>
        <v>7913.5</v>
      </c>
      <c r="K49" s="1">
        <f>ROUND(F49*(O49),2)</f>
        <v>0</v>
      </c>
      <c r="L49" s="1">
        <f>ROUND(F49*(G49),2)</f>
        <v>0</v>
      </c>
      <c r="M49" s="1"/>
      <c r="N49" s="1">
        <v>18.62</v>
      </c>
      <c r="O49" s="1"/>
      <c r="P49" s="159"/>
      <c r="Q49" s="165"/>
      <c r="R49" s="165"/>
      <c r="S49" s="159"/>
      <c r="Z49">
        <v>0</v>
      </c>
    </row>
    <row r="50" spans="1:26" x14ac:dyDescent="0.25">
      <c r="A50" s="148"/>
      <c r="B50" s="148"/>
      <c r="C50" s="148"/>
      <c r="D50" s="148" t="s">
        <v>62</v>
      </c>
      <c r="E50" s="148"/>
      <c r="F50" s="159"/>
      <c r="G50" s="151"/>
      <c r="H50" s="151">
        <f>ROUND((SUM(M47:M49))/1,2)</f>
        <v>0</v>
      </c>
      <c r="I50" s="151">
        <f>ROUND((SUM(I47:I49))/1,2)</f>
        <v>0</v>
      </c>
      <c r="J50" s="148"/>
      <c r="K50" s="148"/>
      <c r="L50" s="148">
        <f>ROUND((SUM(L47:L49))/1,2)</f>
        <v>0</v>
      </c>
      <c r="M50" s="148">
        <f>ROUND((SUM(M47:M49))/1,2)</f>
        <v>0</v>
      </c>
      <c r="N50" s="148"/>
      <c r="O50" s="148"/>
      <c r="P50" s="166">
        <f>ROUND((SUM(P47:P49))/1,2)</f>
        <v>0</v>
      </c>
      <c r="Q50" s="145"/>
      <c r="R50" s="145"/>
      <c r="S50" s="166">
        <f>ROUND((SUM(S47:S49))/1,2)</f>
        <v>0</v>
      </c>
      <c r="T50" s="145"/>
      <c r="U50" s="145"/>
      <c r="V50" s="145"/>
      <c r="W50" s="145"/>
      <c r="X50" s="145"/>
      <c r="Y50" s="145"/>
      <c r="Z50" s="145"/>
    </row>
    <row r="51" spans="1:26" x14ac:dyDescent="0.25">
      <c r="A51" s="1"/>
      <c r="B51" s="1"/>
      <c r="C51" s="1"/>
      <c r="D51" s="1"/>
      <c r="E51" s="1"/>
      <c r="F51" s="155"/>
      <c r="G51" s="141"/>
      <c r="H51" s="141"/>
      <c r="I51" s="141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48"/>
      <c r="B52" s="148"/>
      <c r="C52" s="148"/>
      <c r="D52" s="148" t="s">
        <v>63</v>
      </c>
      <c r="E52" s="148"/>
      <c r="F52" s="159"/>
      <c r="G52" s="149"/>
      <c r="H52" s="149"/>
      <c r="I52" s="149"/>
      <c r="J52" s="148"/>
      <c r="K52" s="148"/>
      <c r="L52" s="148"/>
      <c r="M52" s="148"/>
      <c r="N52" s="148"/>
      <c r="O52" s="148"/>
      <c r="P52" s="148"/>
      <c r="Q52" s="145"/>
      <c r="R52" s="145"/>
      <c r="S52" s="148"/>
      <c r="T52" s="145"/>
      <c r="U52" s="145"/>
      <c r="V52" s="145"/>
      <c r="W52" s="145"/>
      <c r="X52" s="145"/>
      <c r="Y52" s="145"/>
      <c r="Z52" s="145"/>
    </row>
    <row r="53" spans="1:26" ht="24.95" customHeight="1" x14ac:dyDescent="0.25">
      <c r="A53" s="163"/>
      <c r="B53" s="160" t="s">
        <v>125</v>
      </c>
      <c r="C53" s="164" t="s">
        <v>126</v>
      </c>
      <c r="D53" s="160" t="s">
        <v>127</v>
      </c>
      <c r="E53" s="160" t="s">
        <v>100</v>
      </c>
      <c r="F53" s="161">
        <v>24</v>
      </c>
      <c r="G53" s="162"/>
      <c r="H53" s="162"/>
      <c r="I53" s="162">
        <f t="shared" ref="I53:I63" si="4">ROUND(F53*(G53+H53),2)</f>
        <v>0</v>
      </c>
      <c r="J53" s="160">
        <f t="shared" ref="J53:J63" si="5">ROUND(F53*(N53),2)</f>
        <v>311.76</v>
      </c>
      <c r="K53" s="1">
        <f t="shared" ref="K53:K63" si="6">ROUND(F53*(O53),2)</f>
        <v>0</v>
      </c>
      <c r="L53" s="1">
        <f t="shared" ref="L53:L63" si="7">ROUND(F53*(G53),2)</f>
        <v>0</v>
      </c>
      <c r="M53" s="1"/>
      <c r="N53" s="1">
        <v>12.99</v>
      </c>
      <c r="O53" s="1"/>
      <c r="P53" s="159"/>
      <c r="Q53" s="165"/>
      <c r="R53" s="165"/>
      <c r="S53" s="159"/>
      <c r="Z53">
        <v>0</v>
      </c>
    </row>
    <row r="54" spans="1:26" ht="24.95" customHeight="1" x14ac:dyDescent="0.25">
      <c r="A54" s="163"/>
      <c r="B54" s="160" t="s">
        <v>97</v>
      </c>
      <c r="C54" s="164" t="s">
        <v>128</v>
      </c>
      <c r="D54" s="160" t="s">
        <v>129</v>
      </c>
      <c r="E54" s="160" t="s">
        <v>116</v>
      </c>
      <c r="F54" s="161">
        <v>5</v>
      </c>
      <c r="G54" s="162"/>
      <c r="H54" s="162"/>
      <c r="I54" s="162">
        <f t="shared" si="4"/>
        <v>0</v>
      </c>
      <c r="J54" s="160">
        <f t="shared" si="5"/>
        <v>26.45</v>
      </c>
      <c r="K54" s="1">
        <f t="shared" si="6"/>
        <v>0</v>
      </c>
      <c r="L54" s="1">
        <f t="shared" si="7"/>
        <v>0</v>
      </c>
      <c r="M54" s="1"/>
      <c r="N54" s="1">
        <v>5.29</v>
      </c>
      <c r="O54" s="1"/>
      <c r="P54" s="159"/>
      <c r="Q54" s="165"/>
      <c r="R54" s="165"/>
      <c r="S54" s="159"/>
      <c r="Z54">
        <v>0</v>
      </c>
    </row>
    <row r="55" spans="1:26" ht="24.95" customHeight="1" x14ac:dyDescent="0.25">
      <c r="A55" s="163"/>
      <c r="B55" s="160" t="s">
        <v>97</v>
      </c>
      <c r="C55" s="164" t="s">
        <v>130</v>
      </c>
      <c r="D55" s="160" t="s">
        <v>131</v>
      </c>
      <c r="E55" s="160" t="s">
        <v>116</v>
      </c>
      <c r="F55" s="161">
        <v>120</v>
      </c>
      <c r="G55" s="162"/>
      <c r="H55" s="162"/>
      <c r="I55" s="162">
        <f t="shared" si="4"/>
        <v>0</v>
      </c>
      <c r="J55" s="160">
        <f t="shared" si="5"/>
        <v>284.39999999999998</v>
      </c>
      <c r="K55" s="1">
        <f t="shared" si="6"/>
        <v>0</v>
      </c>
      <c r="L55" s="1">
        <f t="shared" si="7"/>
        <v>0</v>
      </c>
      <c r="M55" s="1"/>
      <c r="N55" s="1">
        <v>2.37</v>
      </c>
      <c r="O55" s="1"/>
      <c r="P55" s="159"/>
      <c r="Q55" s="165"/>
      <c r="R55" s="165"/>
      <c r="S55" s="159"/>
      <c r="Z55">
        <v>0</v>
      </c>
    </row>
    <row r="56" spans="1:26" ht="24.95" customHeight="1" x14ac:dyDescent="0.25">
      <c r="A56" s="163"/>
      <c r="B56" s="160" t="s">
        <v>97</v>
      </c>
      <c r="C56" s="164" t="s">
        <v>132</v>
      </c>
      <c r="D56" s="160" t="s">
        <v>133</v>
      </c>
      <c r="E56" s="160" t="s">
        <v>82</v>
      </c>
      <c r="F56" s="161">
        <v>50</v>
      </c>
      <c r="G56" s="162"/>
      <c r="H56" s="162"/>
      <c r="I56" s="162">
        <f t="shared" si="4"/>
        <v>0</v>
      </c>
      <c r="J56" s="160">
        <f t="shared" si="5"/>
        <v>1166</v>
      </c>
      <c r="K56" s="1">
        <f t="shared" si="6"/>
        <v>0</v>
      </c>
      <c r="L56" s="1">
        <f t="shared" si="7"/>
        <v>0</v>
      </c>
      <c r="M56" s="1"/>
      <c r="N56" s="1">
        <v>23.32</v>
      </c>
      <c r="O56" s="1"/>
      <c r="P56" s="159"/>
      <c r="Q56" s="165"/>
      <c r="R56" s="165"/>
      <c r="S56" s="159"/>
      <c r="Z56">
        <v>0</v>
      </c>
    </row>
    <row r="57" spans="1:26" ht="24.95" customHeight="1" x14ac:dyDescent="0.25">
      <c r="A57" s="163"/>
      <c r="B57" s="160" t="s">
        <v>97</v>
      </c>
      <c r="C57" s="164" t="s">
        <v>134</v>
      </c>
      <c r="D57" s="160" t="s">
        <v>135</v>
      </c>
      <c r="E57" s="160" t="s">
        <v>100</v>
      </c>
      <c r="F57" s="161">
        <v>96</v>
      </c>
      <c r="G57" s="162"/>
      <c r="H57" s="162"/>
      <c r="I57" s="162">
        <f t="shared" si="4"/>
        <v>0</v>
      </c>
      <c r="J57" s="160">
        <f t="shared" si="5"/>
        <v>196.8</v>
      </c>
      <c r="K57" s="1">
        <f t="shared" si="6"/>
        <v>0</v>
      </c>
      <c r="L57" s="1">
        <f t="shared" si="7"/>
        <v>0</v>
      </c>
      <c r="M57" s="1"/>
      <c r="N57" s="1">
        <v>2.0499999999999998</v>
      </c>
      <c r="O57" s="1"/>
      <c r="P57" s="159"/>
      <c r="Q57" s="165"/>
      <c r="R57" s="165"/>
      <c r="S57" s="159"/>
      <c r="Z57">
        <v>0</v>
      </c>
    </row>
    <row r="58" spans="1:26" ht="24.95" customHeight="1" x14ac:dyDescent="0.25">
      <c r="A58" s="163"/>
      <c r="B58" s="160" t="s">
        <v>97</v>
      </c>
      <c r="C58" s="164" t="s">
        <v>136</v>
      </c>
      <c r="D58" s="160" t="s">
        <v>137</v>
      </c>
      <c r="E58" s="160" t="s">
        <v>100</v>
      </c>
      <c r="F58" s="161">
        <v>20</v>
      </c>
      <c r="G58" s="162"/>
      <c r="H58" s="162"/>
      <c r="I58" s="162">
        <f t="shared" si="4"/>
        <v>0</v>
      </c>
      <c r="J58" s="160">
        <f t="shared" si="5"/>
        <v>44.4</v>
      </c>
      <c r="K58" s="1">
        <f t="shared" si="6"/>
        <v>0</v>
      </c>
      <c r="L58" s="1">
        <f t="shared" si="7"/>
        <v>0</v>
      </c>
      <c r="M58" s="1"/>
      <c r="N58" s="1">
        <v>2.2200000000000002</v>
      </c>
      <c r="O58" s="1"/>
      <c r="P58" s="159"/>
      <c r="Q58" s="165"/>
      <c r="R58" s="165"/>
      <c r="S58" s="159"/>
      <c r="Z58">
        <v>0</v>
      </c>
    </row>
    <row r="59" spans="1:26" ht="24.95" customHeight="1" x14ac:dyDescent="0.25">
      <c r="A59" s="163"/>
      <c r="B59" s="160" t="s">
        <v>125</v>
      </c>
      <c r="C59" s="164" t="s">
        <v>138</v>
      </c>
      <c r="D59" s="160" t="s">
        <v>139</v>
      </c>
      <c r="E59" s="160" t="s">
        <v>100</v>
      </c>
      <c r="F59" s="161">
        <v>25</v>
      </c>
      <c r="G59" s="162"/>
      <c r="H59" s="162"/>
      <c r="I59" s="162">
        <f t="shared" si="4"/>
        <v>0</v>
      </c>
      <c r="J59" s="160">
        <f t="shared" si="5"/>
        <v>668.5</v>
      </c>
      <c r="K59" s="1">
        <f t="shared" si="6"/>
        <v>0</v>
      </c>
      <c r="L59" s="1">
        <f t="shared" si="7"/>
        <v>0</v>
      </c>
      <c r="M59" s="1"/>
      <c r="N59" s="1">
        <v>26.74</v>
      </c>
      <c r="O59" s="1"/>
      <c r="P59" s="159"/>
      <c r="Q59" s="165"/>
      <c r="R59" s="165"/>
      <c r="S59" s="159"/>
      <c r="Z59">
        <v>0</v>
      </c>
    </row>
    <row r="60" spans="1:26" ht="24.95" customHeight="1" x14ac:dyDescent="0.25">
      <c r="A60" s="163"/>
      <c r="B60" s="160" t="s">
        <v>125</v>
      </c>
      <c r="C60" s="164" t="s">
        <v>140</v>
      </c>
      <c r="D60" s="160" t="s">
        <v>141</v>
      </c>
      <c r="E60" s="160" t="s">
        <v>116</v>
      </c>
      <c r="F60" s="161">
        <v>21</v>
      </c>
      <c r="G60" s="162"/>
      <c r="H60" s="162"/>
      <c r="I60" s="162">
        <f t="shared" si="4"/>
        <v>0</v>
      </c>
      <c r="J60" s="160">
        <f t="shared" si="5"/>
        <v>255.15</v>
      </c>
      <c r="K60" s="1">
        <f t="shared" si="6"/>
        <v>0</v>
      </c>
      <c r="L60" s="1">
        <f t="shared" si="7"/>
        <v>0</v>
      </c>
      <c r="M60" s="1"/>
      <c r="N60" s="1">
        <v>12.15</v>
      </c>
      <c r="O60" s="1"/>
      <c r="P60" s="159"/>
      <c r="Q60" s="165"/>
      <c r="R60" s="165"/>
      <c r="S60" s="159"/>
      <c r="Z60">
        <v>0</v>
      </c>
    </row>
    <row r="61" spans="1:26" ht="24.95" customHeight="1" x14ac:dyDescent="0.25">
      <c r="A61" s="163"/>
      <c r="B61" s="160" t="s">
        <v>125</v>
      </c>
      <c r="C61" s="164" t="s">
        <v>142</v>
      </c>
      <c r="D61" s="160" t="s">
        <v>143</v>
      </c>
      <c r="E61" s="160" t="s">
        <v>100</v>
      </c>
      <c r="F61" s="161">
        <v>46</v>
      </c>
      <c r="G61" s="162"/>
      <c r="H61" s="162"/>
      <c r="I61" s="162">
        <f t="shared" si="4"/>
        <v>0</v>
      </c>
      <c r="J61" s="160">
        <f t="shared" si="5"/>
        <v>1319.28</v>
      </c>
      <c r="K61" s="1">
        <f t="shared" si="6"/>
        <v>0</v>
      </c>
      <c r="L61" s="1">
        <f t="shared" si="7"/>
        <v>0</v>
      </c>
      <c r="M61" s="1"/>
      <c r="N61" s="1">
        <v>28.68</v>
      </c>
      <c r="O61" s="1"/>
      <c r="P61" s="159"/>
      <c r="Q61" s="165"/>
      <c r="R61" s="165"/>
      <c r="S61" s="159"/>
      <c r="Z61">
        <v>0</v>
      </c>
    </row>
    <row r="62" spans="1:26" ht="24.95" customHeight="1" x14ac:dyDescent="0.25">
      <c r="A62" s="163"/>
      <c r="B62" s="160" t="s">
        <v>125</v>
      </c>
      <c r="C62" s="164" t="s">
        <v>144</v>
      </c>
      <c r="D62" s="160" t="s">
        <v>145</v>
      </c>
      <c r="E62" s="160" t="s">
        <v>116</v>
      </c>
      <c r="F62" s="161">
        <v>7</v>
      </c>
      <c r="G62" s="162"/>
      <c r="H62" s="162"/>
      <c r="I62" s="162">
        <f t="shared" si="4"/>
        <v>0</v>
      </c>
      <c r="J62" s="160">
        <f t="shared" si="5"/>
        <v>92.19</v>
      </c>
      <c r="K62" s="1">
        <f t="shared" si="6"/>
        <v>0</v>
      </c>
      <c r="L62" s="1">
        <f t="shared" si="7"/>
        <v>0</v>
      </c>
      <c r="M62" s="1"/>
      <c r="N62" s="1">
        <v>13.17</v>
      </c>
      <c r="O62" s="1"/>
      <c r="P62" s="159"/>
      <c r="Q62" s="165"/>
      <c r="R62" s="165"/>
      <c r="S62" s="159"/>
      <c r="Z62">
        <v>0</v>
      </c>
    </row>
    <row r="63" spans="1:26" ht="24.95" customHeight="1" x14ac:dyDescent="0.25">
      <c r="A63" s="163"/>
      <c r="B63" s="160" t="s">
        <v>146</v>
      </c>
      <c r="C63" s="164" t="s">
        <v>147</v>
      </c>
      <c r="D63" s="160" t="s">
        <v>148</v>
      </c>
      <c r="E63" s="160" t="s">
        <v>113</v>
      </c>
      <c r="F63" s="161">
        <v>1.85</v>
      </c>
      <c r="G63" s="167"/>
      <c r="H63" s="167"/>
      <c r="I63" s="167">
        <f t="shared" si="4"/>
        <v>0</v>
      </c>
      <c r="J63" s="160">
        <f t="shared" si="5"/>
        <v>227.16</v>
      </c>
      <c r="K63" s="1">
        <f t="shared" si="6"/>
        <v>0</v>
      </c>
      <c r="L63" s="1">
        <f t="shared" si="7"/>
        <v>0</v>
      </c>
      <c r="M63" s="1"/>
      <c r="N63" s="1">
        <v>122.79</v>
      </c>
      <c r="O63" s="1"/>
      <c r="P63" s="159"/>
      <c r="Q63" s="165"/>
      <c r="R63" s="165"/>
      <c r="S63" s="159"/>
      <c r="Z63">
        <v>0</v>
      </c>
    </row>
    <row r="64" spans="1:26" x14ac:dyDescent="0.25">
      <c r="A64" s="148"/>
      <c r="B64" s="148"/>
      <c r="C64" s="148"/>
      <c r="D64" s="148" t="s">
        <v>63</v>
      </c>
      <c r="E64" s="148"/>
      <c r="F64" s="159"/>
      <c r="G64" s="151"/>
      <c r="H64" s="151">
        <f>ROUND((SUM(M52:M63))/1,2)</f>
        <v>0</v>
      </c>
      <c r="I64" s="151">
        <f>ROUND((SUM(I52:I63))/1,2)</f>
        <v>0</v>
      </c>
      <c r="J64" s="148"/>
      <c r="K64" s="148"/>
      <c r="L64" s="148">
        <f>ROUND((SUM(L52:L63))/1,2)</f>
        <v>0</v>
      </c>
      <c r="M64" s="148">
        <f>ROUND((SUM(M52:M63))/1,2)</f>
        <v>0</v>
      </c>
      <c r="N64" s="148"/>
      <c r="O64" s="148"/>
      <c r="P64" s="166">
        <f>ROUND((SUM(P52:P63))/1,2)</f>
        <v>0</v>
      </c>
      <c r="Q64" s="145"/>
      <c r="R64" s="145"/>
      <c r="S64" s="166">
        <f>ROUND((SUM(S52:S63))/1,2)</f>
        <v>0</v>
      </c>
      <c r="T64" s="145"/>
      <c r="U64" s="145"/>
      <c r="V64" s="145"/>
      <c r="W64" s="145"/>
      <c r="X64" s="145"/>
      <c r="Y64" s="145"/>
      <c r="Z64" s="145"/>
    </row>
    <row r="65" spans="1:26" x14ac:dyDescent="0.25">
      <c r="A65" s="1"/>
      <c r="B65" s="1"/>
      <c r="C65" s="1"/>
      <c r="D65" s="1"/>
      <c r="E65" s="1"/>
      <c r="F65" s="155"/>
      <c r="G65" s="141"/>
      <c r="H65" s="141"/>
      <c r="I65" s="141"/>
      <c r="J65" s="1"/>
      <c r="K65" s="1"/>
      <c r="L65" s="1"/>
      <c r="M65" s="1"/>
      <c r="N65" s="1"/>
      <c r="O65" s="1"/>
      <c r="P65" s="1"/>
      <c r="S65" s="1"/>
    </row>
    <row r="66" spans="1:26" x14ac:dyDescent="0.25">
      <c r="A66" s="148"/>
      <c r="B66" s="148"/>
      <c r="C66" s="148"/>
      <c r="D66" s="148" t="s">
        <v>64</v>
      </c>
      <c r="E66" s="148"/>
      <c r="F66" s="159"/>
      <c r="G66" s="149"/>
      <c r="H66" s="149"/>
      <c r="I66" s="149"/>
      <c r="J66" s="148"/>
      <c r="K66" s="148"/>
      <c r="L66" s="148"/>
      <c r="M66" s="148"/>
      <c r="N66" s="148"/>
      <c r="O66" s="148"/>
      <c r="P66" s="148"/>
      <c r="Q66" s="145"/>
      <c r="R66" s="145"/>
      <c r="S66" s="148"/>
      <c r="T66" s="145"/>
      <c r="U66" s="145"/>
      <c r="V66" s="145"/>
      <c r="W66" s="145"/>
      <c r="X66" s="145"/>
      <c r="Y66" s="145"/>
      <c r="Z66" s="145"/>
    </row>
    <row r="67" spans="1:26" ht="24.95" customHeight="1" x14ac:dyDescent="0.25">
      <c r="A67" s="163"/>
      <c r="B67" s="160" t="s">
        <v>149</v>
      </c>
      <c r="C67" s="164" t="s">
        <v>150</v>
      </c>
      <c r="D67" s="160" t="s">
        <v>151</v>
      </c>
      <c r="E67" s="160" t="s">
        <v>82</v>
      </c>
      <c r="F67" s="161">
        <v>425</v>
      </c>
      <c r="G67" s="162"/>
      <c r="H67" s="162"/>
      <c r="I67" s="162">
        <f>ROUND(F67*(G67+H67),2)</f>
        <v>0</v>
      </c>
      <c r="J67" s="160">
        <f>ROUND(F67*(N67),2)</f>
        <v>1581</v>
      </c>
      <c r="K67" s="1">
        <f>ROUND(F67*(O67),2)</f>
        <v>0</v>
      </c>
      <c r="L67" s="1">
        <f>ROUND(F67*(G67),2)</f>
        <v>0</v>
      </c>
      <c r="M67" s="1"/>
      <c r="N67" s="1">
        <v>3.7199999999999998</v>
      </c>
      <c r="O67" s="1"/>
      <c r="P67" s="159"/>
      <c r="Q67" s="165"/>
      <c r="R67" s="165"/>
      <c r="S67" s="159"/>
      <c r="Z67">
        <v>0</v>
      </c>
    </row>
    <row r="68" spans="1:26" ht="24.95" customHeight="1" x14ac:dyDescent="0.25">
      <c r="A68" s="163"/>
      <c r="B68" s="160" t="s">
        <v>149</v>
      </c>
      <c r="C68" s="164" t="s">
        <v>152</v>
      </c>
      <c r="D68" s="160" t="s">
        <v>153</v>
      </c>
      <c r="E68" s="160" t="s">
        <v>113</v>
      </c>
      <c r="F68" s="161">
        <v>5.6</v>
      </c>
      <c r="G68" s="167"/>
      <c r="H68" s="167"/>
      <c r="I68" s="167">
        <f>ROUND(F68*(G68+H68),2)</f>
        <v>0</v>
      </c>
      <c r="J68" s="160">
        <f>ROUND(F68*(N68),2)</f>
        <v>88.48</v>
      </c>
      <c r="K68" s="1">
        <f>ROUND(F68*(O68),2)</f>
        <v>0</v>
      </c>
      <c r="L68" s="1">
        <f>ROUND(F68*(G68),2)</f>
        <v>0</v>
      </c>
      <c r="M68" s="1"/>
      <c r="N68" s="1">
        <v>15.8</v>
      </c>
      <c r="O68" s="1"/>
      <c r="P68" s="159"/>
      <c r="Q68" s="165"/>
      <c r="R68" s="165"/>
      <c r="S68" s="159"/>
      <c r="Z68">
        <v>0</v>
      </c>
    </row>
    <row r="69" spans="1:26" x14ac:dyDescent="0.25">
      <c r="A69" s="148"/>
      <c r="B69" s="148"/>
      <c r="C69" s="148"/>
      <c r="D69" s="148" t="s">
        <v>64</v>
      </c>
      <c r="E69" s="148"/>
      <c r="F69" s="159"/>
      <c r="G69" s="151"/>
      <c r="H69" s="151"/>
      <c r="I69" s="151">
        <f>ROUND((SUM(I66:I68))/1,2)</f>
        <v>0</v>
      </c>
      <c r="J69" s="148"/>
      <c r="K69" s="148"/>
      <c r="L69" s="148">
        <f>ROUND((SUM(L66:L68))/1,2)</f>
        <v>0</v>
      </c>
      <c r="M69" s="148">
        <f>ROUND((SUM(M66:M68))/1,2)</f>
        <v>0</v>
      </c>
      <c r="N69" s="148"/>
      <c r="O69" s="148"/>
      <c r="P69" s="166">
        <f>ROUND((SUM(P66:P68))/1,2)</f>
        <v>0</v>
      </c>
      <c r="S69" s="159">
        <f>ROUND((SUM(S66:S68))/1,2)</f>
        <v>0</v>
      </c>
    </row>
    <row r="70" spans="1:26" x14ac:dyDescent="0.25">
      <c r="A70" s="1"/>
      <c r="B70" s="1"/>
      <c r="C70" s="1"/>
      <c r="D70" s="1"/>
      <c r="E70" s="1"/>
      <c r="F70" s="155"/>
      <c r="G70" s="141"/>
      <c r="H70" s="141"/>
      <c r="I70" s="141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48"/>
      <c r="B71" s="148"/>
      <c r="C71" s="148"/>
      <c r="D71" s="2" t="s">
        <v>59</v>
      </c>
      <c r="E71" s="148"/>
      <c r="F71" s="159"/>
      <c r="G71" s="151"/>
      <c r="H71" s="151"/>
      <c r="I71" s="151">
        <f>ROUND((SUM(I32:I70))/2,2)</f>
        <v>0</v>
      </c>
      <c r="J71" s="148"/>
      <c r="K71" s="148"/>
      <c r="L71" s="148">
        <f>ROUND((SUM(L32:L70))/2,2)</f>
        <v>0</v>
      </c>
      <c r="M71" s="148">
        <f>ROUND((SUM(M32:M70))/2,2)</f>
        <v>0</v>
      </c>
      <c r="N71" s="148"/>
      <c r="O71" s="148"/>
      <c r="P71" s="166">
        <f>ROUND((SUM(P32:P70))/2,2)</f>
        <v>0</v>
      </c>
      <c r="S71" s="166">
        <f>ROUND((SUM(S32:S70))/2,2)</f>
        <v>0</v>
      </c>
    </row>
    <row r="72" spans="1:26" x14ac:dyDescent="0.25">
      <c r="A72" s="168"/>
      <c r="B72" s="168" t="s">
        <v>3</v>
      </c>
      <c r="C72" s="168"/>
      <c r="D72" s="168"/>
      <c r="E72" s="168"/>
      <c r="F72" s="169" t="s">
        <v>65</v>
      </c>
      <c r="G72" s="170"/>
      <c r="H72" s="170">
        <f>ROUND((SUM(M9:M71))/3,2)</f>
        <v>0</v>
      </c>
      <c r="I72" s="170">
        <f>ROUND((SUM(I9:I71))/3,2)</f>
        <v>0</v>
      </c>
      <c r="J72" s="168"/>
      <c r="K72" s="168">
        <f>ROUND((SUM(K9:K71)),2)</f>
        <v>0</v>
      </c>
      <c r="L72" s="168">
        <f>ROUND((SUM(L9:L71))/3,2)</f>
        <v>0</v>
      </c>
      <c r="M72" s="168">
        <f>ROUND((SUM(M9:M71))/3,2)</f>
        <v>0</v>
      </c>
      <c r="N72" s="168"/>
      <c r="O72" s="168"/>
      <c r="P72" s="169">
        <f>ROUND((SUM(P9:P71))/3,2)</f>
        <v>0.45</v>
      </c>
      <c r="S72" s="169">
        <f>ROUND((SUM(S9:S71))/3,2)</f>
        <v>0</v>
      </c>
      <c r="Z72">
        <f>(SUM(Z9:Z71))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Prestavba strechy kult. domu a Obecného úradu s.č. 62 / Časť: Strecha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Kryci_list 11966</vt:lpstr>
      <vt:lpstr>Rekap 11966</vt:lpstr>
      <vt:lpstr>SO 11966</vt:lpstr>
      <vt:lpstr>'Rekap 11966'!Názvy_tlače</vt:lpstr>
      <vt:lpstr>'SO 11966'!Názvy_tlače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2017-07-10T11:36:28Z</dcterms:created>
  <dcterms:modified xsi:type="dcterms:W3CDTF">2017-07-10T11:44:34Z</dcterms:modified>
</cp:coreProperties>
</file>